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PS02 - Nová Cerekev  - Pa..." sheetId="2" r:id="rId2"/>
    <sheet name="PS03 - Dobrá Voda - Pelhř..." sheetId="3" r:id="rId3"/>
    <sheet name="PS04 - Dobronín - Šlapano..." sheetId="4" r:id="rId4"/>
    <sheet name="PS05 - Jihlava - Dobronín..." sheetId="5" r:id="rId5"/>
    <sheet name="PS01 - ŽST Jihlava PZZ EA..." sheetId="6" r:id="rId6"/>
    <sheet name="PS06 - Dobronín - Šlapano..." sheetId="7" r:id="rId7"/>
    <sheet name="PS07 - Dobronín - Šlapano..." sheetId="8" r:id="rId8"/>
    <sheet name="PS08 -  Dobrá Voda - Pelh..." sheetId="9" r:id="rId9"/>
    <sheet name="PS09 - Pelhřimov - Nová C..." sheetId="10" r:id="rId10"/>
    <sheet name="PS10 - Nová Cerekev - Pac..." sheetId="11" r:id="rId11"/>
    <sheet name="PS11 - Nová Cerekev - Pac..." sheetId="12" r:id="rId12"/>
    <sheet name="PS12 - Nová Cerekev - Pac..." sheetId="13" r:id="rId13"/>
    <sheet name="PS13 - Přímělkov PZZ AŽD ..." sheetId="14" r:id="rId14"/>
    <sheet name="PS14 - Nová Cerekev - Pac..." sheetId="15" r:id="rId15"/>
    <sheet name="PS15 - Nová Cerekev - Pac..." sheetId="16" r:id="rId16"/>
    <sheet name="PS16 - Pacov - Obrataň PZ..." sheetId="17" r:id="rId17"/>
    <sheet name="PS17 - Pacov - Obrataň PZ..." sheetId="18" r:id="rId18"/>
    <sheet name="PS18 - Nová Cerekv - Paco..." sheetId="19" r:id="rId19"/>
    <sheet name="PS19 - ŽST Slavonice" sheetId="20" r:id="rId20"/>
    <sheet name="PS20 - Horní Cerekev - Do..." sheetId="21" r:id="rId21"/>
    <sheet name="PS21 - Horní Cerekev - Do..." sheetId="22" r:id="rId22"/>
    <sheet name="PS22 - Horní Cerekev - Do..." sheetId="23" r:id="rId23"/>
    <sheet name="PS23 - KrahulovPZZ K km 5..." sheetId="24" r:id="rId24"/>
    <sheet name="PS24 - Světlá n-S - Lešti..." sheetId="25" r:id="rId25"/>
    <sheet name="PS25 - Vlkaneč - G.Jeníko..." sheetId="26" r:id="rId26"/>
    <sheet name="PS26 - Nová Cerekev - Pac..." sheetId="27" r:id="rId27"/>
    <sheet name="PS27 - ŽST Krahulov" sheetId="28" r:id="rId28"/>
  </sheets>
  <definedNames>
    <definedName name="_xlnm.Print_Area" localSheetId="0">'Rekapitulace stavby'!$D$4:$AO$76,'Rekapitulace stavby'!$C$82:$AQ$125</definedName>
    <definedName name="_xlnm.Print_Titles" localSheetId="0">'Rekapitulace stavby'!$92:$92</definedName>
    <definedName name="_xlnm._FilterDatabase" localSheetId="1" hidden="1">'PS02 - Nová Cerekev  - Pa...'!$C$123:$L$138</definedName>
    <definedName name="_xlnm.Print_Area" localSheetId="1">'PS02 - Nová Cerekev  - Pa...'!$C$4:$K$76,'PS02 - Nová Cerekev  - Pa...'!$C$82:$K$105,'PS02 - Nová Cerekev  - Pa...'!$C$111:$L$138</definedName>
    <definedName name="_xlnm.Print_Titles" localSheetId="1">'PS02 - Nová Cerekev  - Pa...'!$123:$123</definedName>
    <definedName name="_xlnm._FilterDatabase" localSheetId="2" hidden="1">'PS03 - Dobrá Voda - Pelhř...'!$C$123:$L$138</definedName>
    <definedName name="_xlnm.Print_Area" localSheetId="2">'PS03 - Dobrá Voda - Pelhř...'!$C$4:$K$76,'PS03 - Dobrá Voda - Pelhř...'!$C$82:$K$105,'PS03 - Dobrá Voda - Pelhř...'!$C$111:$L$138</definedName>
    <definedName name="_xlnm.Print_Titles" localSheetId="2">'PS03 - Dobrá Voda - Pelhř...'!$123:$123</definedName>
    <definedName name="_xlnm._FilterDatabase" localSheetId="3" hidden="1">'PS04 - Dobronín - Šlapano...'!$C$123:$L$138</definedName>
    <definedName name="_xlnm.Print_Area" localSheetId="3">'PS04 - Dobronín - Šlapano...'!$C$4:$K$76,'PS04 - Dobronín - Šlapano...'!$C$82:$K$105,'PS04 - Dobronín - Šlapano...'!$C$111:$L$138</definedName>
    <definedName name="_xlnm.Print_Titles" localSheetId="3">'PS04 - Dobronín - Šlapano...'!$123:$123</definedName>
    <definedName name="_xlnm._FilterDatabase" localSheetId="4" hidden="1">'PS05 - Jihlava - Dobronín...'!$C$123:$L$136</definedName>
    <definedName name="_xlnm.Print_Area" localSheetId="4">'PS05 - Jihlava - Dobronín...'!$C$4:$K$76,'PS05 - Jihlava - Dobronín...'!$C$82:$K$105,'PS05 - Jihlava - Dobronín...'!$C$111:$L$136</definedName>
    <definedName name="_xlnm.Print_Titles" localSheetId="4">'PS05 - Jihlava - Dobronín...'!$123:$123</definedName>
    <definedName name="_xlnm._FilterDatabase" localSheetId="5" hidden="1">'PS01 - ŽST Jihlava PZZ EA...'!$C$123:$L$136</definedName>
    <definedName name="_xlnm.Print_Area" localSheetId="5">'PS01 - ŽST Jihlava PZZ EA...'!$C$4:$K$76,'PS01 - ŽST Jihlava PZZ EA...'!$C$82:$K$105,'PS01 - ŽST Jihlava PZZ EA...'!$C$111:$L$136</definedName>
    <definedName name="_xlnm.Print_Titles" localSheetId="5">'PS01 - ŽST Jihlava PZZ EA...'!$123:$123</definedName>
    <definedName name="_xlnm._FilterDatabase" localSheetId="6" hidden="1">'PS06 - Dobronín - Šlapano...'!$C$123:$L$136</definedName>
    <definedName name="_xlnm.Print_Area" localSheetId="6">'PS06 - Dobronín - Šlapano...'!$C$4:$K$76,'PS06 - Dobronín - Šlapano...'!$C$82:$K$105,'PS06 - Dobronín - Šlapano...'!$C$111:$L$136</definedName>
    <definedName name="_xlnm.Print_Titles" localSheetId="6">'PS06 - Dobronín - Šlapano...'!$123:$123</definedName>
    <definedName name="_xlnm._FilterDatabase" localSheetId="7" hidden="1">'PS07 - Dobronín - Šlapano...'!$C$123:$L$136</definedName>
    <definedName name="_xlnm.Print_Area" localSheetId="7">'PS07 - Dobronín - Šlapano...'!$C$4:$K$76,'PS07 - Dobronín - Šlapano...'!$C$82:$K$105,'PS07 - Dobronín - Šlapano...'!$C$111:$L$136</definedName>
    <definedName name="_xlnm.Print_Titles" localSheetId="7">'PS07 - Dobronín - Šlapano...'!$123:$123</definedName>
    <definedName name="_xlnm._FilterDatabase" localSheetId="8" hidden="1">'PS08 -  Dobrá Voda - Pelh...'!$C$123:$L$138</definedName>
    <definedName name="_xlnm.Print_Area" localSheetId="8">'PS08 -  Dobrá Voda - Pelh...'!$C$4:$K$76,'PS08 -  Dobrá Voda - Pelh...'!$C$82:$K$105,'PS08 -  Dobrá Voda - Pelh...'!$C$111:$L$138</definedName>
    <definedName name="_xlnm.Print_Titles" localSheetId="8">'PS08 -  Dobrá Voda - Pelh...'!$123:$123</definedName>
    <definedName name="_xlnm._FilterDatabase" localSheetId="9" hidden="1">'PS09 - Pelhřimov - Nová C...'!$C$123:$L$138</definedName>
    <definedName name="_xlnm.Print_Area" localSheetId="9">'PS09 - Pelhřimov - Nová C...'!$C$4:$K$76,'PS09 - Pelhřimov - Nová C...'!$C$82:$K$105,'PS09 - Pelhřimov - Nová C...'!$C$111:$L$138</definedName>
    <definedName name="_xlnm.Print_Titles" localSheetId="9">'PS09 - Pelhřimov - Nová C...'!$123:$123</definedName>
    <definedName name="_xlnm._FilterDatabase" localSheetId="10" hidden="1">'PS10 - Nová Cerekev - Pac...'!$C$123:$L$138</definedName>
    <definedName name="_xlnm.Print_Area" localSheetId="10">'PS10 - Nová Cerekev - Pac...'!$C$4:$K$76,'PS10 - Nová Cerekev - Pac...'!$C$82:$K$105,'PS10 - Nová Cerekev - Pac...'!$C$111:$L$138</definedName>
    <definedName name="_xlnm.Print_Titles" localSheetId="10">'PS10 - Nová Cerekev - Pac...'!$123:$123</definedName>
    <definedName name="_xlnm._FilterDatabase" localSheetId="11" hidden="1">'PS11 - Nová Cerekev - Pac...'!$C$123:$L$136</definedName>
    <definedName name="_xlnm.Print_Area" localSheetId="11">'PS11 - Nová Cerekev - Pac...'!$C$4:$K$76,'PS11 - Nová Cerekev - Pac...'!$C$82:$K$105,'PS11 - Nová Cerekev - Pac...'!$C$111:$L$136</definedName>
    <definedName name="_xlnm.Print_Titles" localSheetId="11">'PS11 - Nová Cerekev - Pac...'!$123:$123</definedName>
    <definedName name="_xlnm._FilterDatabase" localSheetId="12" hidden="1">'PS12 - Nová Cerekev - Pac...'!$C$123:$L$138</definedName>
    <definedName name="_xlnm.Print_Area" localSheetId="12">'PS12 - Nová Cerekev - Pac...'!$C$4:$K$76,'PS12 - Nová Cerekev - Pac...'!$C$82:$K$105,'PS12 - Nová Cerekev - Pac...'!$C$111:$L$138</definedName>
    <definedName name="_xlnm.Print_Titles" localSheetId="12">'PS12 - Nová Cerekev - Pac...'!$123:$123</definedName>
    <definedName name="_xlnm._FilterDatabase" localSheetId="13" hidden="1">'PS13 - Přímělkov PZZ AŽD ...'!$C$123:$L$138</definedName>
    <definedName name="_xlnm.Print_Area" localSheetId="13">'PS13 - Přímělkov PZZ AŽD ...'!$C$4:$K$76,'PS13 - Přímělkov PZZ AŽD ...'!$C$82:$K$105,'PS13 - Přímělkov PZZ AŽD ...'!$C$111:$L$138</definedName>
    <definedName name="_xlnm.Print_Titles" localSheetId="13">'PS13 - Přímělkov PZZ AŽD ...'!$123:$123</definedName>
    <definedName name="_xlnm._FilterDatabase" localSheetId="14" hidden="1">'PS14 - Nová Cerekev - Pac...'!$C$123:$L$138</definedName>
    <definedName name="_xlnm.Print_Area" localSheetId="14">'PS14 - Nová Cerekev - Pac...'!$C$4:$K$76,'PS14 - Nová Cerekev - Pac...'!$C$82:$K$105,'PS14 - Nová Cerekev - Pac...'!$C$111:$L$138</definedName>
    <definedName name="_xlnm.Print_Titles" localSheetId="14">'PS14 - Nová Cerekev - Pac...'!$123:$123</definedName>
    <definedName name="_xlnm._FilterDatabase" localSheetId="15" hidden="1">'PS15 - Nová Cerekev - Pac...'!$C$123:$L$138</definedName>
    <definedName name="_xlnm.Print_Area" localSheetId="15">'PS15 - Nová Cerekev - Pac...'!$C$4:$K$76,'PS15 - Nová Cerekev - Pac...'!$C$82:$K$105,'PS15 - Nová Cerekev - Pac...'!$C$111:$L$138</definedName>
    <definedName name="_xlnm.Print_Titles" localSheetId="15">'PS15 - Nová Cerekev - Pac...'!$123:$123</definedName>
    <definedName name="_xlnm._FilterDatabase" localSheetId="16" hidden="1">'PS16 - Pacov - Obrataň PZ...'!$C$123:$L$138</definedName>
    <definedName name="_xlnm.Print_Area" localSheetId="16">'PS16 - Pacov - Obrataň PZ...'!$C$4:$K$76,'PS16 - Pacov - Obrataň PZ...'!$C$82:$K$105,'PS16 - Pacov - Obrataň PZ...'!$C$111:$L$138</definedName>
    <definedName name="_xlnm.Print_Titles" localSheetId="16">'PS16 - Pacov - Obrataň PZ...'!$123:$123</definedName>
    <definedName name="_xlnm._FilterDatabase" localSheetId="17" hidden="1">'PS17 - Pacov - Obrataň PZ...'!$C$123:$L$138</definedName>
    <definedName name="_xlnm.Print_Area" localSheetId="17">'PS17 - Pacov - Obrataň PZ...'!$C$4:$K$76,'PS17 - Pacov - Obrataň PZ...'!$C$82:$K$105,'PS17 - Pacov - Obrataň PZ...'!$C$111:$L$138</definedName>
    <definedName name="_xlnm.Print_Titles" localSheetId="17">'PS17 - Pacov - Obrataň PZ...'!$123:$123</definedName>
    <definedName name="_xlnm._FilterDatabase" localSheetId="18" hidden="1">'PS18 - Nová Cerekv - Paco...'!$C$123:$L$138</definedName>
    <definedName name="_xlnm.Print_Area" localSheetId="18">'PS18 - Nová Cerekv - Paco...'!$C$4:$K$76,'PS18 - Nová Cerekv - Paco...'!$C$82:$K$105,'PS18 - Nová Cerekv - Paco...'!$C$111:$L$138</definedName>
    <definedName name="_xlnm.Print_Titles" localSheetId="18">'PS18 - Nová Cerekv - Paco...'!$123:$123</definedName>
    <definedName name="_xlnm._FilterDatabase" localSheetId="19" hidden="1">'PS19 - ŽST Slavonice'!$C$123:$L$141</definedName>
    <definedName name="_xlnm.Print_Area" localSheetId="19">'PS19 - ŽST Slavonice'!$C$4:$K$76,'PS19 - ŽST Slavonice'!$C$82:$K$105,'PS19 - ŽST Slavonice'!$C$111:$L$141</definedName>
    <definedName name="_xlnm.Print_Titles" localSheetId="19">'PS19 - ŽST Slavonice'!$123:$123</definedName>
    <definedName name="_xlnm._FilterDatabase" localSheetId="20" hidden="1">'PS20 - Horní Cerekev - Do...'!$C$123:$L$142</definedName>
    <definedName name="_xlnm.Print_Area" localSheetId="20">'PS20 - Horní Cerekev - Do...'!$C$4:$K$76,'PS20 - Horní Cerekev - Do...'!$C$82:$K$105,'PS20 - Horní Cerekev - Do...'!$C$111:$L$142</definedName>
    <definedName name="_xlnm.Print_Titles" localSheetId="20">'PS20 - Horní Cerekev - Do...'!$123:$123</definedName>
    <definedName name="_xlnm._FilterDatabase" localSheetId="21" hidden="1">'PS21 - Horní Cerekev - Do...'!$C$123:$L$142</definedName>
    <definedName name="_xlnm.Print_Area" localSheetId="21">'PS21 - Horní Cerekev - Do...'!$C$4:$K$76,'PS21 - Horní Cerekev - Do...'!$C$82:$K$105,'PS21 - Horní Cerekev - Do...'!$C$111:$L$142</definedName>
    <definedName name="_xlnm.Print_Titles" localSheetId="21">'PS21 - Horní Cerekev - Do...'!$123:$123</definedName>
    <definedName name="_xlnm._FilterDatabase" localSheetId="22" hidden="1">'PS22 - Horní Cerekev - Do...'!$C$123:$L$142</definedName>
    <definedName name="_xlnm.Print_Area" localSheetId="22">'PS22 - Horní Cerekev - Do...'!$C$4:$K$76,'PS22 - Horní Cerekev - Do...'!$C$82:$K$105,'PS22 - Horní Cerekev - Do...'!$C$111:$L$142</definedName>
    <definedName name="_xlnm.Print_Titles" localSheetId="22">'PS22 - Horní Cerekev - Do...'!$123:$123</definedName>
    <definedName name="_xlnm._FilterDatabase" localSheetId="23" hidden="1">'PS23 - KrahulovPZZ K km 5...'!$C$123:$L$142</definedName>
    <definedName name="_xlnm.Print_Area" localSheetId="23">'PS23 - KrahulovPZZ K km 5...'!$C$4:$K$76,'PS23 - KrahulovPZZ K km 5...'!$C$82:$K$105,'PS23 - KrahulovPZZ K km 5...'!$C$111:$L$142</definedName>
    <definedName name="_xlnm.Print_Titles" localSheetId="23">'PS23 - KrahulovPZZ K km 5...'!$123:$123</definedName>
    <definedName name="_xlnm._FilterDatabase" localSheetId="24" hidden="1">'PS24 - Světlá n-S - Lešti...'!$C$123:$L$142</definedName>
    <definedName name="_xlnm.Print_Area" localSheetId="24">'PS24 - Světlá n-S - Lešti...'!$C$4:$K$76,'PS24 - Světlá n-S - Lešti...'!$C$82:$K$105,'PS24 - Světlá n-S - Lešti...'!$C$111:$L$142</definedName>
    <definedName name="_xlnm.Print_Titles" localSheetId="24">'PS24 - Světlá n-S - Lešti...'!$123:$123</definedName>
    <definedName name="_xlnm._FilterDatabase" localSheetId="25" hidden="1">'PS25 - Vlkaneč - G.Jeníko...'!$C$123:$L$142</definedName>
    <definedName name="_xlnm.Print_Area" localSheetId="25">'PS25 - Vlkaneč - G.Jeníko...'!$C$4:$K$76,'PS25 - Vlkaneč - G.Jeníko...'!$C$82:$K$105,'PS25 - Vlkaneč - G.Jeníko...'!$C$111:$L$142</definedName>
    <definedName name="_xlnm.Print_Titles" localSheetId="25">'PS25 - Vlkaneč - G.Jeníko...'!$123:$123</definedName>
    <definedName name="_xlnm._FilterDatabase" localSheetId="26" hidden="1">'PS26 - Nová Cerekev - Pac...'!$C$123:$L$142</definedName>
    <definedName name="_xlnm.Print_Area" localSheetId="26">'PS26 - Nová Cerekev - Pac...'!$C$4:$K$76,'PS26 - Nová Cerekev - Pac...'!$C$82:$K$105,'PS26 - Nová Cerekev - Pac...'!$C$111:$L$142</definedName>
    <definedName name="_xlnm.Print_Titles" localSheetId="26">'PS26 - Nová Cerekev - Pac...'!$123:$123</definedName>
    <definedName name="_xlnm._FilterDatabase" localSheetId="27" hidden="1">'PS27 - ŽST Krahulov'!$C$123:$L$145</definedName>
    <definedName name="_xlnm.Print_Area" localSheetId="27">'PS27 - ŽST Krahulov'!$C$4:$K$76,'PS27 - ŽST Krahulov'!$C$82:$K$105,'PS27 - ŽST Krahulov'!$C$111:$L$145</definedName>
    <definedName name="_xlnm.Print_Titles" localSheetId="27">'PS27 - ŽST Krahulov'!$123:$123</definedName>
  </definedNames>
  <calcPr/>
</workbook>
</file>

<file path=xl/calcChain.xml><?xml version="1.0" encoding="utf-8"?>
<calcChain xmlns="http://schemas.openxmlformats.org/spreadsheetml/2006/main">
  <c i="28" l="1" r="K41"/>
  <c r="K40"/>
  <c i="1" r="BA121"/>
  <c i="28" r="K39"/>
  <c i="1" r="AZ121"/>
  <c i="28" r="BI144"/>
  <c r="BH144"/>
  <c r="BG144"/>
  <c r="BF144"/>
  <c r="X144"/>
  <c r="X143"/>
  <c r="X142"/>
  <c r="V144"/>
  <c r="V143"/>
  <c r="V142"/>
  <c r="T144"/>
  <c r="T143"/>
  <c r="T142"/>
  <c r="P144"/>
  <c r="BI139"/>
  <c r="BH139"/>
  <c r="BG139"/>
  <c r="BF139"/>
  <c r="X139"/>
  <c r="V139"/>
  <c r="T139"/>
  <c r="P139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0"/>
  <c r="BH130"/>
  <c r="BG130"/>
  <c r="BF130"/>
  <c r="X130"/>
  <c r="X129"/>
  <c r="V130"/>
  <c r="V129"/>
  <c r="T130"/>
  <c r="T129"/>
  <c r="P130"/>
  <c r="BI127"/>
  <c r="BH127"/>
  <c r="BG127"/>
  <c r="BF127"/>
  <c r="X127"/>
  <c r="V127"/>
  <c r="T127"/>
  <c r="P127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120"/>
  <c r="J20"/>
  <c r="J18"/>
  <c r="E18"/>
  <c r="F121"/>
  <c r="J17"/>
  <c r="J15"/>
  <c r="E15"/>
  <c r="F120"/>
  <c r="J14"/>
  <c r="J12"/>
  <c r="J118"/>
  <c r="E7"/>
  <c r="E114"/>
  <c i="27" r="K41"/>
  <c r="K40"/>
  <c i="1" r="BA120"/>
  <c i="27" r="K39"/>
  <c i="1" r="AZ120"/>
  <c i="27" r="BI141"/>
  <c r="BH141"/>
  <c r="BG141"/>
  <c r="BF141"/>
  <c r="X141"/>
  <c r="X140"/>
  <c r="X139"/>
  <c r="V141"/>
  <c r="V140"/>
  <c r="V139"/>
  <c r="T141"/>
  <c r="T140"/>
  <c r="T139"/>
  <c r="P141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0"/>
  <c r="BH130"/>
  <c r="BG130"/>
  <c r="BF130"/>
  <c r="X130"/>
  <c r="X129"/>
  <c r="V130"/>
  <c r="V129"/>
  <c r="T130"/>
  <c r="T129"/>
  <c r="P130"/>
  <c r="BI127"/>
  <c r="BH127"/>
  <c r="BG127"/>
  <c r="BF127"/>
  <c r="X127"/>
  <c r="V127"/>
  <c r="T127"/>
  <c r="P127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91"/>
  <c r="J20"/>
  <c r="J18"/>
  <c r="E18"/>
  <c r="F121"/>
  <c r="J17"/>
  <c r="J15"/>
  <c r="E15"/>
  <c r="F120"/>
  <c r="J14"/>
  <c r="J12"/>
  <c r="J118"/>
  <c r="E7"/>
  <c r="E114"/>
  <c i="26" r="K41"/>
  <c r="K40"/>
  <c i="1" r="BA119"/>
  <c i="26" r="K39"/>
  <c i="1" r="AZ119"/>
  <c i="26" r="BI141"/>
  <c r="BH141"/>
  <c r="BG141"/>
  <c r="BF141"/>
  <c r="X141"/>
  <c r="X140"/>
  <c r="X139"/>
  <c r="V141"/>
  <c r="V140"/>
  <c r="V139"/>
  <c r="T141"/>
  <c r="T140"/>
  <c r="T139"/>
  <c r="P141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0"/>
  <c r="BH130"/>
  <c r="BG130"/>
  <c r="BF130"/>
  <c r="X130"/>
  <c r="X129"/>
  <c r="V130"/>
  <c r="V129"/>
  <c r="T130"/>
  <c r="T129"/>
  <c r="P130"/>
  <c r="BI127"/>
  <c r="BH127"/>
  <c r="BG127"/>
  <c r="BF127"/>
  <c r="X127"/>
  <c r="V127"/>
  <c r="T127"/>
  <c r="P127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120"/>
  <c r="J20"/>
  <c r="J18"/>
  <c r="E18"/>
  <c r="F92"/>
  <c r="J17"/>
  <c r="J15"/>
  <c r="E15"/>
  <c r="F120"/>
  <c r="J14"/>
  <c r="J12"/>
  <c r="J89"/>
  <c r="E7"/>
  <c r="E114"/>
  <c i="25" r="K41"/>
  <c r="K40"/>
  <c i="1" r="BA118"/>
  <c i="25" r="K39"/>
  <c i="1" r="AZ118"/>
  <c i="25" r="BI141"/>
  <c r="BH141"/>
  <c r="BG141"/>
  <c r="BF141"/>
  <c r="X141"/>
  <c r="X140"/>
  <c r="X139"/>
  <c r="V141"/>
  <c r="V140"/>
  <c r="V139"/>
  <c r="T141"/>
  <c r="T140"/>
  <c r="T139"/>
  <c r="P141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0"/>
  <c r="BH130"/>
  <c r="BG130"/>
  <c r="BF130"/>
  <c r="X130"/>
  <c r="X129"/>
  <c r="V130"/>
  <c r="V129"/>
  <c r="T130"/>
  <c r="T129"/>
  <c r="P130"/>
  <c r="BI127"/>
  <c r="BH127"/>
  <c r="BG127"/>
  <c r="BF127"/>
  <c r="X127"/>
  <c r="V127"/>
  <c r="T127"/>
  <c r="P127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91"/>
  <c r="J20"/>
  <c r="J18"/>
  <c r="E18"/>
  <c r="F121"/>
  <c r="J17"/>
  <c r="J15"/>
  <c r="E15"/>
  <c r="F120"/>
  <c r="J14"/>
  <c r="J12"/>
  <c r="J118"/>
  <c r="E7"/>
  <c r="E114"/>
  <c i="24" r="K41"/>
  <c r="K40"/>
  <c i="1" r="BA117"/>
  <c i="24" r="K39"/>
  <c i="1" r="AZ117"/>
  <c i="24" r="BI141"/>
  <c r="BH141"/>
  <c r="BG141"/>
  <c r="BF141"/>
  <c r="X141"/>
  <c r="X140"/>
  <c r="X139"/>
  <c r="V141"/>
  <c r="V140"/>
  <c r="V139"/>
  <c r="T141"/>
  <c r="T140"/>
  <c r="T139"/>
  <c r="P141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0"/>
  <c r="BH130"/>
  <c r="BG130"/>
  <c r="BF130"/>
  <c r="X130"/>
  <c r="X129"/>
  <c r="V130"/>
  <c r="V129"/>
  <c r="T130"/>
  <c r="T129"/>
  <c r="P130"/>
  <c r="BI127"/>
  <c r="BH127"/>
  <c r="BG127"/>
  <c r="BF127"/>
  <c r="X127"/>
  <c r="V127"/>
  <c r="T127"/>
  <c r="P127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120"/>
  <c r="J20"/>
  <c r="J18"/>
  <c r="E18"/>
  <c r="F92"/>
  <c r="J17"/>
  <c r="J15"/>
  <c r="E15"/>
  <c r="F120"/>
  <c r="J14"/>
  <c r="J12"/>
  <c r="J89"/>
  <c r="E7"/>
  <c r="E85"/>
  <c i="23" r="K41"/>
  <c r="K40"/>
  <c i="1" r="BA116"/>
  <c i="23" r="K39"/>
  <c i="1" r="AZ116"/>
  <c i="23" r="BI141"/>
  <c r="BH141"/>
  <c r="BG141"/>
  <c r="BF141"/>
  <c r="X141"/>
  <c r="X140"/>
  <c r="X139"/>
  <c r="V141"/>
  <c r="V140"/>
  <c r="V139"/>
  <c r="T141"/>
  <c r="T140"/>
  <c r="T139"/>
  <c r="P141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0"/>
  <c r="BH130"/>
  <c r="BG130"/>
  <c r="BF130"/>
  <c r="X130"/>
  <c r="X129"/>
  <c r="V130"/>
  <c r="V129"/>
  <c r="T130"/>
  <c r="T129"/>
  <c r="P130"/>
  <c r="BI127"/>
  <c r="BH127"/>
  <c r="BG127"/>
  <c r="BF127"/>
  <c r="X127"/>
  <c r="V127"/>
  <c r="T127"/>
  <c r="P127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91"/>
  <c r="J20"/>
  <c r="J18"/>
  <c r="E18"/>
  <c r="F121"/>
  <c r="J17"/>
  <c r="J15"/>
  <c r="E15"/>
  <c r="F120"/>
  <c r="J14"/>
  <c r="J12"/>
  <c r="J89"/>
  <c r="E7"/>
  <c r="E114"/>
  <c i="22" r="K41"/>
  <c r="K40"/>
  <c i="1" r="BA115"/>
  <c i="22" r="K39"/>
  <c i="1" r="AZ115"/>
  <c i="22" r="BI141"/>
  <c r="BH141"/>
  <c r="BG141"/>
  <c r="BF141"/>
  <c r="X141"/>
  <c r="X140"/>
  <c r="X139"/>
  <c r="V141"/>
  <c r="V140"/>
  <c r="V139"/>
  <c r="T141"/>
  <c r="T140"/>
  <c r="T139"/>
  <c r="P141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0"/>
  <c r="BH130"/>
  <c r="BG130"/>
  <c r="BF130"/>
  <c r="X130"/>
  <c r="X129"/>
  <c r="V130"/>
  <c r="V129"/>
  <c r="T130"/>
  <c r="T129"/>
  <c r="P130"/>
  <c r="BI127"/>
  <c r="BH127"/>
  <c r="BG127"/>
  <c r="BF127"/>
  <c r="X127"/>
  <c r="V127"/>
  <c r="T127"/>
  <c r="P127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91"/>
  <c r="J20"/>
  <c r="J18"/>
  <c r="E18"/>
  <c r="F92"/>
  <c r="J17"/>
  <c r="J15"/>
  <c r="E15"/>
  <c r="F120"/>
  <c r="J14"/>
  <c r="J12"/>
  <c r="J89"/>
  <c r="E7"/>
  <c r="E114"/>
  <c i="21" r="K41"/>
  <c r="K40"/>
  <c i="1" r="BA114"/>
  <c i="21" r="K39"/>
  <c i="1" r="AZ114"/>
  <c i="21" r="BI141"/>
  <c r="BH141"/>
  <c r="BG141"/>
  <c r="BF141"/>
  <c r="X141"/>
  <c r="X140"/>
  <c r="X139"/>
  <c r="V141"/>
  <c r="V140"/>
  <c r="V139"/>
  <c r="T141"/>
  <c r="T140"/>
  <c r="T139"/>
  <c r="P141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0"/>
  <c r="BH130"/>
  <c r="BG130"/>
  <c r="BF130"/>
  <c r="X130"/>
  <c r="X129"/>
  <c r="V130"/>
  <c r="V129"/>
  <c r="T130"/>
  <c r="T129"/>
  <c r="P130"/>
  <c r="BI127"/>
  <c r="BH127"/>
  <c r="BG127"/>
  <c r="BF127"/>
  <c r="X127"/>
  <c r="V127"/>
  <c r="T127"/>
  <c r="P127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120"/>
  <c r="J20"/>
  <c r="J18"/>
  <c r="E18"/>
  <c r="F92"/>
  <c r="J17"/>
  <c r="J15"/>
  <c r="E15"/>
  <c r="F120"/>
  <c r="J14"/>
  <c r="J12"/>
  <c r="J89"/>
  <c r="E7"/>
  <c r="E85"/>
  <c i="20" r="K41"/>
  <c r="K40"/>
  <c i="1" r="BA113"/>
  <c i="20" r="K39"/>
  <c i="1" r="AZ113"/>
  <c i="20" r="BI140"/>
  <c r="BH140"/>
  <c r="BG140"/>
  <c r="BF140"/>
  <c r="X140"/>
  <c r="X139"/>
  <c r="X138"/>
  <c r="V140"/>
  <c r="V139"/>
  <c r="V138"/>
  <c r="T140"/>
  <c r="T139"/>
  <c r="T138"/>
  <c r="P140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120"/>
  <c r="J20"/>
  <c r="J18"/>
  <c r="E18"/>
  <c r="F92"/>
  <c r="J17"/>
  <c r="J15"/>
  <c r="E15"/>
  <c r="F120"/>
  <c r="J14"/>
  <c r="J12"/>
  <c r="J89"/>
  <c r="E7"/>
  <c r="E85"/>
  <c i="19" r="K41"/>
  <c r="K40"/>
  <c i="1" r="BA112"/>
  <c i="19" r="K39"/>
  <c i="1" r="AZ112"/>
  <c i="19" r="BI137"/>
  <c r="BH137"/>
  <c r="BG137"/>
  <c r="BF137"/>
  <c r="X137"/>
  <c r="X136"/>
  <c r="X135"/>
  <c r="V137"/>
  <c r="V136"/>
  <c r="V135"/>
  <c r="T137"/>
  <c r="T136"/>
  <c r="T135"/>
  <c r="P137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91"/>
  <c r="J20"/>
  <c r="J18"/>
  <c r="E18"/>
  <c r="F121"/>
  <c r="J17"/>
  <c r="J15"/>
  <c r="E15"/>
  <c r="F91"/>
  <c r="J14"/>
  <c r="J12"/>
  <c r="J118"/>
  <c r="E7"/>
  <c r="E85"/>
  <c i="18" r="K41"/>
  <c r="K40"/>
  <c i="1" r="BA111"/>
  <c i="18" r="K39"/>
  <c i="1" r="AZ111"/>
  <c i="18" r="BI137"/>
  <c r="BH137"/>
  <c r="BG137"/>
  <c r="BF137"/>
  <c r="X137"/>
  <c r="X136"/>
  <c r="X135"/>
  <c r="V137"/>
  <c r="V136"/>
  <c r="V135"/>
  <c r="T137"/>
  <c r="T136"/>
  <c r="T135"/>
  <c r="P137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120"/>
  <c r="J20"/>
  <c r="J18"/>
  <c r="E18"/>
  <c r="F121"/>
  <c r="J17"/>
  <c r="J15"/>
  <c r="E15"/>
  <c r="F91"/>
  <c r="J14"/>
  <c r="J12"/>
  <c r="J118"/>
  <c r="E7"/>
  <c r="E114"/>
  <c i="17" r="K41"/>
  <c r="K40"/>
  <c i="1" r="BA110"/>
  <c i="17" r="K39"/>
  <c i="1" r="AZ110"/>
  <c i="17" r="BI137"/>
  <c r="BH137"/>
  <c r="BG137"/>
  <c r="BF137"/>
  <c r="X137"/>
  <c r="X136"/>
  <c r="X135"/>
  <c r="V137"/>
  <c r="V136"/>
  <c r="V135"/>
  <c r="T137"/>
  <c r="T136"/>
  <c r="T135"/>
  <c r="P137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120"/>
  <c r="J20"/>
  <c r="J18"/>
  <c r="E18"/>
  <c r="F92"/>
  <c r="J17"/>
  <c r="J15"/>
  <c r="E15"/>
  <c r="F91"/>
  <c r="J14"/>
  <c r="J12"/>
  <c r="J118"/>
  <c r="E7"/>
  <c r="E114"/>
  <c i="16" r="K41"/>
  <c r="K40"/>
  <c i="1" r="BA109"/>
  <c i="16" r="K39"/>
  <c i="1" r="AZ109"/>
  <c i="16" r="BI137"/>
  <c r="BH137"/>
  <c r="BG137"/>
  <c r="BF137"/>
  <c r="X137"/>
  <c r="X136"/>
  <c r="X135"/>
  <c r="V137"/>
  <c r="V136"/>
  <c r="V135"/>
  <c r="T137"/>
  <c r="T136"/>
  <c r="T135"/>
  <c r="P137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120"/>
  <c r="J20"/>
  <c r="J18"/>
  <c r="E18"/>
  <c r="F121"/>
  <c r="J17"/>
  <c r="J15"/>
  <c r="E15"/>
  <c r="F91"/>
  <c r="J14"/>
  <c r="J12"/>
  <c r="J118"/>
  <c r="E7"/>
  <c r="E114"/>
  <c i="15" r="K41"/>
  <c r="K40"/>
  <c i="1" r="BA108"/>
  <c i="15" r="K39"/>
  <c i="1" r="AZ108"/>
  <c i="15" r="BI137"/>
  <c r="BH137"/>
  <c r="BG137"/>
  <c r="BF137"/>
  <c r="X137"/>
  <c r="X136"/>
  <c r="X135"/>
  <c r="V137"/>
  <c r="V136"/>
  <c r="V135"/>
  <c r="T137"/>
  <c r="T136"/>
  <c r="T135"/>
  <c r="P137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91"/>
  <c r="J20"/>
  <c r="J18"/>
  <c r="E18"/>
  <c r="F121"/>
  <c r="J17"/>
  <c r="J15"/>
  <c r="E15"/>
  <c r="F120"/>
  <c r="J14"/>
  <c r="J12"/>
  <c r="J118"/>
  <c r="E7"/>
  <c r="E114"/>
  <c i="14" r="K41"/>
  <c r="K40"/>
  <c i="1" r="BA107"/>
  <c i="14" r="K39"/>
  <c i="1" r="AZ107"/>
  <c i="14" r="BI137"/>
  <c r="BH137"/>
  <c r="BG137"/>
  <c r="BF137"/>
  <c r="X137"/>
  <c r="X136"/>
  <c r="X135"/>
  <c r="V137"/>
  <c r="V136"/>
  <c r="V135"/>
  <c r="T137"/>
  <c r="T136"/>
  <c r="T135"/>
  <c r="P137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91"/>
  <c r="J20"/>
  <c r="J18"/>
  <c r="E18"/>
  <c r="F92"/>
  <c r="J17"/>
  <c r="J15"/>
  <c r="E15"/>
  <c r="F120"/>
  <c r="J14"/>
  <c r="J12"/>
  <c r="J118"/>
  <c r="E7"/>
  <c r="E85"/>
  <c i="13" r="K41"/>
  <c r="K40"/>
  <c i="1" r="BA106"/>
  <c i="13" r="K39"/>
  <c i="1" r="AZ106"/>
  <c i="13" r="BI137"/>
  <c r="BH137"/>
  <c r="BG137"/>
  <c r="BF137"/>
  <c r="X137"/>
  <c r="X136"/>
  <c r="X135"/>
  <c r="V137"/>
  <c r="V136"/>
  <c r="V135"/>
  <c r="T137"/>
  <c r="T136"/>
  <c r="T135"/>
  <c r="P137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91"/>
  <c r="J20"/>
  <c r="J18"/>
  <c r="E18"/>
  <c r="F92"/>
  <c r="J17"/>
  <c r="J15"/>
  <c r="E15"/>
  <c r="F120"/>
  <c r="J14"/>
  <c r="J12"/>
  <c r="J89"/>
  <c r="E7"/>
  <c r="E85"/>
  <c i="12" r="K136"/>
  <c r="R135"/>
  <c r="Q135"/>
  <c r="X135"/>
  <c r="V135"/>
  <c r="T135"/>
  <c r="BK135"/>
  <c r="K135"/>
  <c r="K99"/>
  <c r="K41"/>
  <c r="K40"/>
  <c i="1" r="BA105"/>
  <c i="12" r="K39"/>
  <c i="1" r="AZ105"/>
  <c i="12" r="K100"/>
  <c r="J100"/>
  <c r="I100"/>
  <c r="J99"/>
  <c r="I99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120"/>
  <c r="J20"/>
  <c r="J18"/>
  <c r="E18"/>
  <c r="F92"/>
  <c r="J17"/>
  <c r="J15"/>
  <c r="E15"/>
  <c r="F91"/>
  <c r="J14"/>
  <c r="J12"/>
  <c r="J118"/>
  <c r="E7"/>
  <c r="E85"/>
  <c i="11" r="K41"/>
  <c r="K40"/>
  <c i="1" r="BA104"/>
  <c i="11" r="K39"/>
  <c i="1" r="AZ104"/>
  <c i="11" r="BI137"/>
  <c r="BH137"/>
  <c r="BG137"/>
  <c r="BF137"/>
  <c r="X137"/>
  <c r="X136"/>
  <c r="X135"/>
  <c r="V137"/>
  <c r="V136"/>
  <c r="V135"/>
  <c r="T137"/>
  <c r="T136"/>
  <c r="T135"/>
  <c r="P137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120"/>
  <c r="J20"/>
  <c r="J18"/>
  <c r="E18"/>
  <c r="F121"/>
  <c r="J17"/>
  <c r="J15"/>
  <c r="E15"/>
  <c r="F91"/>
  <c r="J14"/>
  <c r="J12"/>
  <c r="J89"/>
  <c r="E7"/>
  <c r="E114"/>
  <c i="10" r="K41"/>
  <c r="K40"/>
  <c i="1" r="BA103"/>
  <c i="10" r="K39"/>
  <c i="1" r="AZ103"/>
  <c i="10" r="BI137"/>
  <c r="BH137"/>
  <c r="BG137"/>
  <c r="BF137"/>
  <c r="X137"/>
  <c r="X136"/>
  <c r="X135"/>
  <c r="V137"/>
  <c r="V136"/>
  <c r="V135"/>
  <c r="T137"/>
  <c r="T136"/>
  <c r="T135"/>
  <c r="P137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120"/>
  <c r="J20"/>
  <c r="J18"/>
  <c r="E18"/>
  <c r="F121"/>
  <c r="J17"/>
  <c r="J15"/>
  <c r="E15"/>
  <c r="F120"/>
  <c r="J14"/>
  <c r="J12"/>
  <c r="J118"/>
  <c r="E7"/>
  <c r="E114"/>
  <c i="9" r="K41"/>
  <c r="K40"/>
  <c i="1" r="BA102"/>
  <c i="9" r="K39"/>
  <c i="1" r="AZ102"/>
  <c i="9" r="BI137"/>
  <c r="BH137"/>
  <c r="BG137"/>
  <c r="BF137"/>
  <c r="X137"/>
  <c r="X136"/>
  <c r="X135"/>
  <c r="V137"/>
  <c r="V136"/>
  <c r="V135"/>
  <c r="T137"/>
  <c r="T136"/>
  <c r="T135"/>
  <c r="P137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91"/>
  <c r="J20"/>
  <c r="J18"/>
  <c r="E18"/>
  <c r="F121"/>
  <c r="J17"/>
  <c r="J15"/>
  <c r="E15"/>
  <c r="F91"/>
  <c r="J14"/>
  <c r="J12"/>
  <c r="J118"/>
  <c r="E7"/>
  <c r="E114"/>
  <c i="8" r="K136"/>
  <c r="R135"/>
  <c r="Q135"/>
  <c r="X135"/>
  <c r="V135"/>
  <c r="T135"/>
  <c r="K135"/>
  <c r="BK135"/>
  <c r="K41"/>
  <c r="K40"/>
  <c i="1" r="BA101"/>
  <c i="8" r="K39"/>
  <c i="1" r="AZ101"/>
  <c i="8" r="K100"/>
  <c r="J100"/>
  <c r="I100"/>
  <c r="K99"/>
  <c r="J99"/>
  <c r="I99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120"/>
  <c r="J20"/>
  <c r="J18"/>
  <c r="E18"/>
  <c r="F121"/>
  <c r="J17"/>
  <c r="J15"/>
  <c r="E15"/>
  <c r="F91"/>
  <c r="J14"/>
  <c r="J12"/>
  <c r="J118"/>
  <c r="E7"/>
  <c r="E114"/>
  <c i="7" r="K136"/>
  <c r="R135"/>
  <c r="Q135"/>
  <c r="X135"/>
  <c r="V135"/>
  <c r="T135"/>
  <c r="BK135"/>
  <c r="K135"/>
  <c r="K99"/>
  <c r="K41"/>
  <c r="K40"/>
  <c i="1" r="BA100"/>
  <c i="7" r="K39"/>
  <c i="1" r="AZ100"/>
  <c i="7" r="K100"/>
  <c r="J100"/>
  <c r="I100"/>
  <c r="J99"/>
  <c r="I99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120"/>
  <c r="J20"/>
  <c r="J18"/>
  <c r="E18"/>
  <c r="F121"/>
  <c r="J17"/>
  <c r="J15"/>
  <c r="E15"/>
  <c r="F120"/>
  <c r="J14"/>
  <c r="J12"/>
  <c r="J118"/>
  <c r="E7"/>
  <c r="E85"/>
  <c i="6" r="K136"/>
  <c r="R135"/>
  <c r="Q135"/>
  <c r="X135"/>
  <c r="V135"/>
  <c r="T135"/>
  <c r="BK135"/>
  <c r="K135"/>
  <c r="K99"/>
  <c r="K41"/>
  <c r="K40"/>
  <c i="1" r="BA99"/>
  <c i="6" r="K39"/>
  <c i="1" r="AZ99"/>
  <c i="6" r="K100"/>
  <c r="J100"/>
  <c r="I100"/>
  <c r="J99"/>
  <c r="I99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120"/>
  <c r="J20"/>
  <c r="J18"/>
  <c r="E18"/>
  <c r="F92"/>
  <c r="J17"/>
  <c r="J15"/>
  <c r="E15"/>
  <c r="F91"/>
  <c r="J14"/>
  <c r="J12"/>
  <c r="J89"/>
  <c r="E7"/>
  <c r="E114"/>
  <c i="5" r="K136"/>
  <c r="R135"/>
  <c r="Q135"/>
  <c r="X135"/>
  <c r="V135"/>
  <c r="T135"/>
  <c r="BK135"/>
  <c r="K135"/>
  <c r="K99"/>
  <c r="K41"/>
  <c r="K40"/>
  <c i="1" r="BA98"/>
  <c i="5" r="K39"/>
  <c i="1" r="AZ98"/>
  <c i="5" r="K100"/>
  <c r="J100"/>
  <c r="I100"/>
  <c r="J99"/>
  <c r="I99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91"/>
  <c r="J20"/>
  <c r="J18"/>
  <c r="E18"/>
  <c r="F121"/>
  <c r="J17"/>
  <c r="J15"/>
  <c r="E15"/>
  <c r="F120"/>
  <c r="J14"/>
  <c r="J12"/>
  <c r="J118"/>
  <c r="E7"/>
  <c r="E85"/>
  <c i="4" r="K41"/>
  <c r="K40"/>
  <c i="1" r="BA97"/>
  <c i="4" r="K39"/>
  <c i="1" r="AZ97"/>
  <c i="4" r="BI137"/>
  <c r="BH137"/>
  <c r="BG137"/>
  <c r="BF137"/>
  <c r="X137"/>
  <c r="X136"/>
  <c r="X135"/>
  <c r="V137"/>
  <c r="V136"/>
  <c r="V135"/>
  <c r="T137"/>
  <c r="T136"/>
  <c r="T135"/>
  <c r="P137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91"/>
  <c r="J20"/>
  <c r="J18"/>
  <c r="E18"/>
  <c r="F121"/>
  <c r="J17"/>
  <c r="J15"/>
  <c r="E15"/>
  <c r="F120"/>
  <c r="J14"/>
  <c r="J12"/>
  <c r="J89"/>
  <c r="E7"/>
  <c r="E114"/>
  <c i="3" r="K41"/>
  <c r="K40"/>
  <c i="1" r="BA96"/>
  <c i="3" r="K39"/>
  <c i="1" r="AZ96"/>
  <c i="3" r="BI137"/>
  <c r="BH137"/>
  <c r="BG137"/>
  <c r="BF137"/>
  <c r="X137"/>
  <c r="X136"/>
  <c r="X135"/>
  <c r="V137"/>
  <c r="V136"/>
  <c r="V135"/>
  <c r="T137"/>
  <c r="T136"/>
  <c r="T135"/>
  <c r="P137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120"/>
  <c r="J20"/>
  <c r="J18"/>
  <c r="E18"/>
  <c r="F92"/>
  <c r="J17"/>
  <c r="J15"/>
  <c r="E15"/>
  <c r="F120"/>
  <c r="J14"/>
  <c r="J12"/>
  <c r="J118"/>
  <c r="E7"/>
  <c r="E114"/>
  <c i="2" r="K41"/>
  <c r="K40"/>
  <c i="1" r="BA95"/>
  <c i="2" r="K39"/>
  <c i="1" r="AZ95"/>
  <c i="2" r="BI137"/>
  <c r="BH137"/>
  <c r="BG137"/>
  <c r="BF137"/>
  <c r="X137"/>
  <c r="X136"/>
  <c r="X135"/>
  <c r="V137"/>
  <c r="V136"/>
  <c r="V135"/>
  <c r="T137"/>
  <c r="T136"/>
  <c r="T135"/>
  <c r="P137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120"/>
  <c r="J20"/>
  <c r="J18"/>
  <c r="E18"/>
  <c r="F121"/>
  <c r="J17"/>
  <c r="J15"/>
  <c r="E15"/>
  <c r="F120"/>
  <c r="J14"/>
  <c r="J12"/>
  <c r="J118"/>
  <c r="E7"/>
  <c r="E114"/>
  <c i="1" r="L90"/>
  <c r="AM90"/>
  <c r="AM89"/>
  <c r="L89"/>
  <c r="AM87"/>
  <c r="L87"/>
  <c r="L85"/>
  <c r="L84"/>
  <c i="28" r="R144"/>
  <c r="Q144"/>
  <c r="R139"/>
  <c r="Q139"/>
  <c r="R137"/>
  <c r="Q137"/>
  <c r="R135"/>
  <c r="Q135"/>
  <c r="R133"/>
  <c r="Q133"/>
  <c r="R130"/>
  <c r="Q130"/>
  <c r="R125"/>
  <c i="27" r="Q141"/>
  <c r="R137"/>
  <c r="K135"/>
  <c r="Q125"/>
  <c i="26" r="Q135"/>
  <c r="R133"/>
  <c r="Q130"/>
  <c r="R125"/>
  <c i="25" r="Q141"/>
  <c r="Q137"/>
  <c r="R133"/>
  <c r="R127"/>
  <c r="Q125"/>
  <c r="BK125"/>
  <c i="24" r="Q141"/>
  <c r="Q130"/>
  <c r="Q127"/>
  <c r="Q125"/>
  <c i="23" r="Q137"/>
  <c r="K137"/>
  <c r="R135"/>
  <c i="22" r="R137"/>
  <c r="Q135"/>
  <c r="R130"/>
  <c r="Q127"/>
  <c r="Q125"/>
  <c i="21" r="R141"/>
  <c r="Q137"/>
  <c r="Q135"/>
  <c r="K135"/>
  <c r="R133"/>
  <c r="Q127"/>
  <c r="Q125"/>
  <c i="20" r="R140"/>
  <c r="Q135"/>
  <c r="R133"/>
  <c r="R131"/>
  <c r="R125"/>
  <c i="19" r="R137"/>
  <c r="Q128"/>
  <c i="18" r="R133"/>
  <c r="R128"/>
  <c i="17" r="Q133"/>
  <c r="R131"/>
  <c i="16" r="R137"/>
  <c i="15" r="Q133"/>
  <c r="R128"/>
  <c r="Q125"/>
  <c i="14" r="Q137"/>
  <c r="Q131"/>
  <c i="13" r="Q128"/>
  <c r="Q125"/>
  <c i="12" r="Q131"/>
  <c r="Q125"/>
  <c i="11" r="Q137"/>
  <c r="R133"/>
  <c r="R131"/>
  <c r="Q128"/>
  <c r="Q125"/>
  <c i="10" r="R137"/>
  <c r="Q133"/>
  <c r="Q131"/>
  <c i="9" r="Q137"/>
  <c r="Q133"/>
  <c r="Q131"/>
  <c r="Q125"/>
  <c i="8" r="Q133"/>
  <c r="Q128"/>
  <c i="7" r="Q133"/>
  <c r="R128"/>
  <c i="6" r="Q128"/>
  <c r="Q125"/>
  <c i="5" r="Q133"/>
  <c r="R128"/>
  <c r="R125"/>
  <c i="4" r="Q137"/>
  <c r="Q133"/>
  <c r="Q128"/>
  <c r="Q125"/>
  <c i="3" r="R137"/>
  <c r="R131"/>
  <c r="Q125"/>
  <c i="2" r="R137"/>
  <c i="28" r="R127"/>
  <c r="Q127"/>
  <c r="Q125"/>
  <c i="27" r="R141"/>
  <c r="Q137"/>
  <c r="R133"/>
  <c r="R130"/>
  <c r="K130"/>
  <c r="BK125"/>
  <c i="26" r="R141"/>
  <c r="R137"/>
  <c r="R130"/>
  <c i="25" r="Q135"/>
  <c r="Q133"/>
  <c r="Q130"/>
  <c r="R125"/>
  <c i="24" r="R137"/>
  <c r="R127"/>
  <c i="23" r="R141"/>
  <c r="Q141"/>
  <c r="Q135"/>
  <c r="R130"/>
  <c r="R125"/>
  <c r="Q125"/>
  <c i="22" r="Q137"/>
  <c r="R133"/>
  <c r="R127"/>
  <c i="21" r="R135"/>
  <c r="Q133"/>
  <c r="R127"/>
  <c i="20" r="Q140"/>
  <c r="R135"/>
  <c r="Q133"/>
  <c r="Q131"/>
  <c r="Q128"/>
  <c i="19" r="Q137"/>
  <c r="R133"/>
  <c r="R131"/>
  <c i="18" r="R137"/>
  <c r="Q131"/>
  <c i="17" r="R133"/>
  <c i="16" r="Q133"/>
  <c r="Q131"/>
  <c r="R125"/>
  <c i="15" r="R131"/>
  <c r="R125"/>
  <c i="14" r="R131"/>
  <c r="R128"/>
  <c r="R125"/>
  <c i="13" r="R137"/>
  <c r="R131"/>
  <c i="12" r="R133"/>
  <c r="Q128"/>
  <c i="11" r="R128"/>
  <c i="10" r="R133"/>
  <c r="Q128"/>
  <c r="R125"/>
  <c i="9" r="R133"/>
  <c i="8" r="Q131"/>
  <c r="Q125"/>
  <c i="7" r="Q131"/>
  <c r="Q128"/>
  <c r="Q125"/>
  <c i="6" r="R133"/>
  <c r="Q133"/>
  <c r="Q131"/>
  <c i="5" r="Q131"/>
  <c r="Q125"/>
  <c i="4" r="R125"/>
  <c i="3" r="Q133"/>
  <c r="R125"/>
  <c i="2" r="R133"/>
  <c r="Q125"/>
  <c i="1" r="AK29"/>
  <c i="27" r="R135"/>
  <c r="BK135"/>
  <c r="Q133"/>
  <c r="Q127"/>
  <c r="R125"/>
  <c i="26" r="Q137"/>
  <c r="R135"/>
  <c r="Q133"/>
  <c r="Q127"/>
  <c i="24" r="R141"/>
  <c r="Q137"/>
  <c r="Q135"/>
  <c r="R133"/>
  <c r="Q133"/>
  <c r="R130"/>
  <c r="R125"/>
  <c i="23" r="R133"/>
  <c r="Q130"/>
  <c r="R127"/>
  <c i="22" r="R141"/>
  <c r="R135"/>
  <c r="Q133"/>
  <c r="Q130"/>
  <c r="R125"/>
  <c i="21" r="Q141"/>
  <c r="K137"/>
  <c r="R130"/>
  <c r="R125"/>
  <c i="20" r="R128"/>
  <c r="Q125"/>
  <c i="19" r="R125"/>
  <c i="18" r="Q137"/>
  <c r="R131"/>
  <c r="Q125"/>
  <c i="17" r="R137"/>
  <c r="R128"/>
  <c r="R125"/>
  <c i="16" r="Q137"/>
  <c r="R131"/>
  <c r="R128"/>
  <c r="Q128"/>
  <c i="15" r="Q137"/>
  <c i="14" r="R133"/>
  <c i="13" r="R133"/>
  <c i="12" r="Q133"/>
  <c r="R128"/>
  <c i="11" r="Q131"/>
  <c r="R125"/>
  <c i="10" r="R128"/>
  <c i="9" r="R128"/>
  <c i="8" r="R131"/>
  <c r="R128"/>
  <c r="R125"/>
  <c i="7" r="R131"/>
  <c i="6" r="R131"/>
  <c i="4" r="R137"/>
  <c r="Q131"/>
  <c r="R128"/>
  <c i="3" r="Q131"/>
  <c r="Q128"/>
  <c i="2" r="Q137"/>
  <c r="Q133"/>
  <c r="R131"/>
  <c r="Q128"/>
  <c i="27" r="Q135"/>
  <c r="Q130"/>
  <c r="R127"/>
  <c i="26" r="Q141"/>
  <c r="R127"/>
  <c r="Q125"/>
  <c i="25" r="R141"/>
  <c r="R137"/>
  <c r="R135"/>
  <c r="R130"/>
  <c r="Q127"/>
  <c i="24" r="R135"/>
  <c i="23" r="R137"/>
  <c r="Q133"/>
  <c r="Q127"/>
  <c i="22" r="Q141"/>
  <c i="21" r="R137"/>
  <c r="Q130"/>
  <c i="19" r="Q133"/>
  <c r="Q131"/>
  <c r="R128"/>
  <c r="Q125"/>
  <c i="18" r="Q133"/>
  <c r="Q128"/>
  <c r="R125"/>
  <c i="17" r="Q137"/>
  <c r="Q131"/>
  <c r="Q128"/>
  <c r="Q125"/>
  <c i="16" r="R133"/>
  <c r="Q125"/>
  <c i="15" r="R137"/>
  <c r="R133"/>
  <c r="Q131"/>
  <c r="Q128"/>
  <c i="14" r="R137"/>
  <c r="Q133"/>
  <c r="Q128"/>
  <c r="Q125"/>
  <c i="13" r="Q137"/>
  <c r="Q133"/>
  <c r="Q131"/>
  <c r="R128"/>
  <c r="R125"/>
  <c i="12" r="R131"/>
  <c r="R125"/>
  <c i="11" r="R137"/>
  <c r="Q133"/>
  <c i="10" r="Q137"/>
  <c r="R131"/>
  <c r="Q125"/>
  <c i="9" r="R137"/>
  <c r="R131"/>
  <c r="Q128"/>
  <c r="R125"/>
  <c i="8" r="R133"/>
  <c i="7" r="R133"/>
  <c r="R125"/>
  <c i="6" r="R128"/>
  <c r="R125"/>
  <c i="5" r="R133"/>
  <c r="R131"/>
  <c r="Q128"/>
  <c i="4" r="R133"/>
  <c r="R131"/>
  <c i="3" r="Q137"/>
  <c r="R133"/>
  <c r="R128"/>
  <c i="2" r="Q131"/>
  <c r="R128"/>
  <c r="R125"/>
  <c i="1" r="AU94"/>
  <c i="28" r="BK139"/>
  <c r="BK137"/>
  <c r="BK133"/>
  <c r="BK125"/>
  <c i="27" r="BK133"/>
  <c r="K127"/>
  <c r="BE127"/>
  <c i="26" r="K141"/>
  <c r="BE141"/>
  <c r="BK137"/>
  <c i="23" r="BK125"/>
  <c i="22" r="BK141"/>
  <c r="BK140"/>
  <c r="BK139"/>
  <c r="K139"/>
  <c r="K99"/>
  <c r="K133"/>
  <c r="BE133"/>
  <c i="21" r="BK135"/>
  <c i="20" r="K135"/>
  <c r="BE135"/>
  <c i="19" r="BK131"/>
  <c i="17" r="BK137"/>
  <c r="BK136"/>
  <c r="K136"/>
  <c r="K100"/>
  <c r="BK133"/>
  <c r="K131"/>
  <c r="BE131"/>
  <c i="16" r="BK131"/>
  <c i="15" r="K133"/>
  <c r="BE133"/>
  <c r="K125"/>
  <c r="BE125"/>
  <c i="14" r="K131"/>
  <c r="BE131"/>
  <c r="K128"/>
  <c r="BE128"/>
  <c i="13" r="K137"/>
  <c r="BE137"/>
  <c r="BK133"/>
  <c r="K128"/>
  <c r="BE128"/>
  <c i="12" r="BK131"/>
  <c i="11" r="BK133"/>
  <c i="9" r="K133"/>
  <c r="BE133"/>
  <c i="7" r="BK131"/>
  <c i="5" r="K131"/>
  <c r="BE131"/>
  <c r="K128"/>
  <c r="BE128"/>
  <c i="4" r="BK131"/>
  <c i="3" r="BK137"/>
  <c r="BK136"/>
  <c r="BK135"/>
  <c r="K135"/>
  <c r="K99"/>
  <c i="2" r="BK133"/>
  <c i="28" r="BK144"/>
  <c r="BK143"/>
  <c r="K143"/>
  <c r="K100"/>
  <c r="BK135"/>
  <c i="25" r="K130"/>
  <c r="BE130"/>
  <c i="24" r="BK141"/>
  <c r="BK140"/>
  <c r="K140"/>
  <c r="K100"/>
  <c i="23" r="K135"/>
  <c r="BE135"/>
  <c r="K127"/>
  <c r="BE127"/>
  <c i="22" r="BK135"/>
  <c r="K130"/>
  <c r="BE130"/>
  <c i="21" r="BK141"/>
  <c r="BK140"/>
  <c r="K140"/>
  <c r="K100"/>
  <c r="BK137"/>
  <c r="K130"/>
  <c r="BE130"/>
  <c i="20" r="BK128"/>
  <c r="BK127"/>
  <c r="K127"/>
  <c r="K97"/>
  <c i="18" r="BK137"/>
  <c r="BK136"/>
  <c r="K136"/>
  <c r="K100"/>
  <c r="BK131"/>
  <c i="15" r="BK137"/>
  <c r="BK136"/>
  <c r="K136"/>
  <c r="K100"/>
  <c i="13" r="K125"/>
  <c r="BE125"/>
  <c i="12" r="K133"/>
  <c r="BE133"/>
  <c i="10" r="K133"/>
  <c r="BE133"/>
  <c r="K125"/>
  <c r="BE125"/>
  <c i="8" r="BK131"/>
  <c i="7" r="K133"/>
  <c r="BE133"/>
  <c r="BK125"/>
  <c i="6" r="K133"/>
  <c r="BE133"/>
  <c r="K131"/>
  <c r="BE131"/>
  <c r="BK128"/>
  <c r="BK127"/>
  <c r="K127"/>
  <c r="K97"/>
  <c r="K125"/>
  <c r="BE125"/>
  <c i="4" r="K137"/>
  <c r="BE137"/>
  <c i="2" r="BK131"/>
  <c r="BK128"/>
  <c r="BK127"/>
  <c r="K127"/>
  <c r="K97"/>
  <c i="28" r="F40"/>
  <c i="1" r="BE121"/>
  <c i="28" r="BK130"/>
  <c r="BK129"/>
  <c r="K129"/>
  <c r="K97"/>
  <c r="BK127"/>
  <c i="25" r="BK127"/>
  <c r="K125"/>
  <c r="BE125"/>
  <c i="24" r="K135"/>
  <c r="BE135"/>
  <c i="22" r="BK125"/>
  <c i="21" r="K133"/>
  <c r="BE133"/>
  <c r="BK127"/>
  <c i="20" r="BK140"/>
  <c r="BK139"/>
  <c r="K139"/>
  <c r="K100"/>
  <c r="BK131"/>
  <c r="BK125"/>
  <c i="19" r="BK125"/>
  <c i="18" r="K128"/>
  <c r="BE128"/>
  <c i="16" r="K137"/>
  <c r="BE137"/>
  <c r="BK128"/>
  <c r="BK127"/>
  <c r="K127"/>
  <c r="K97"/>
  <c r="BK125"/>
  <c i="15" r="K131"/>
  <c r="BE131"/>
  <c i="13" r="BK131"/>
  <c i="12" r="BK125"/>
  <c i="11" r="K128"/>
  <c r="BE128"/>
  <c i="10" r="BK128"/>
  <c r="BK127"/>
  <c r="K127"/>
  <c r="K97"/>
  <c i="9" r="K137"/>
  <c r="BE137"/>
  <c r="BK128"/>
  <c r="BK127"/>
  <c r="K127"/>
  <c r="K97"/>
  <c i="7" r="K128"/>
  <c r="BE128"/>
  <c i="5" r="BK125"/>
  <c i="4" r="K133"/>
  <c r="BE133"/>
  <c r="BK128"/>
  <c r="BK127"/>
  <c r="K127"/>
  <c r="K97"/>
  <c i="3" r="BK131"/>
  <c i="2" r="BK137"/>
  <c r="BK136"/>
  <c r="K136"/>
  <c r="K100"/>
  <c r="K125"/>
  <c r="BE125"/>
  <c i="27" r="BK141"/>
  <c r="BK140"/>
  <c r="BK139"/>
  <c r="K139"/>
  <c r="K99"/>
  <c r="BK137"/>
  <c r="BK130"/>
  <c r="BK129"/>
  <c r="K129"/>
  <c r="K97"/>
  <c r="K125"/>
  <c r="BE125"/>
  <c i="26" r="K135"/>
  <c r="BE135"/>
  <c r="K133"/>
  <c r="BE133"/>
  <c r="K130"/>
  <c r="BE130"/>
  <c r="BK127"/>
  <c r="K125"/>
  <c r="BE125"/>
  <c i="25" r="BK141"/>
  <c r="BK140"/>
  <c r="BK139"/>
  <c r="K139"/>
  <c r="K99"/>
  <c r="BK137"/>
  <c r="K135"/>
  <c r="BE135"/>
  <c r="K133"/>
  <c r="BE133"/>
  <c i="24" r="K137"/>
  <c r="BE137"/>
  <c r="BK133"/>
  <c r="K130"/>
  <c r="BE130"/>
  <c r="BK127"/>
  <c r="K125"/>
  <c r="BE125"/>
  <c i="23" r="K141"/>
  <c r="BE141"/>
  <c r="BK137"/>
  <c r="K133"/>
  <c r="BE133"/>
  <c r="BK130"/>
  <c r="BK129"/>
  <c r="K129"/>
  <c r="K97"/>
  <c i="22" r="BK137"/>
  <c r="BK127"/>
  <c i="21" r="BK125"/>
  <c i="20" r="K133"/>
  <c r="BE133"/>
  <c i="19" r="BK137"/>
  <c r="BK136"/>
  <c r="K136"/>
  <c r="K100"/>
  <c r="BK133"/>
  <c r="BK128"/>
  <c r="BK127"/>
  <c r="K127"/>
  <c r="K97"/>
  <c i="18" r="BK133"/>
  <c r="BK125"/>
  <c i="17" r="K128"/>
  <c r="BE128"/>
  <c r="K125"/>
  <c r="BE125"/>
  <c i="16" r="BK133"/>
  <c i="15" r="BK128"/>
  <c r="BK127"/>
  <c r="K127"/>
  <c r="K97"/>
  <c i="14" r="BK137"/>
  <c r="BK136"/>
  <c r="K136"/>
  <c r="K100"/>
  <c r="K133"/>
  <c r="BE133"/>
  <c r="BK125"/>
  <c i="12" r="K128"/>
  <c r="BE128"/>
  <c i="11" r="BK137"/>
  <c r="BK136"/>
  <c r="K136"/>
  <c r="K100"/>
  <c r="K131"/>
  <c r="BE131"/>
  <c r="BK125"/>
  <c i="10" r="BK137"/>
  <c r="BK136"/>
  <c r="K136"/>
  <c r="K100"/>
  <c r="BK131"/>
  <c i="9" r="BK131"/>
  <c r="K125"/>
  <c r="BE125"/>
  <c i="8" r="BK133"/>
  <c r="K128"/>
  <c r="BE128"/>
  <c r="K125"/>
  <c r="BE125"/>
  <c i="5" r="K133"/>
  <c r="BE133"/>
  <c i="4" r="BK125"/>
  <c i="3" r="BK133"/>
  <c r="BK128"/>
  <c r="BK127"/>
  <c r="K127"/>
  <c r="K97"/>
  <c r="BK125"/>
  <c i="2" l="1" r="T130"/>
  <c r="T124"/>
  <c i="1" r="AW95"/>
  <c i="2" r="X130"/>
  <c r="X124"/>
  <c i="3" r="V130"/>
  <c r="V124"/>
  <c i="4" r="V130"/>
  <c r="V124"/>
  <c i="5" r="T130"/>
  <c r="T124"/>
  <c i="1" r="AW98"/>
  <c i="5" r="X130"/>
  <c r="X124"/>
  <c i="6" r="Q130"/>
  <c r="I98"/>
  <c i="7" r="T130"/>
  <c r="T124"/>
  <c i="1" r="AW100"/>
  <c i="7" r="R130"/>
  <c r="J98"/>
  <c i="8" r="T130"/>
  <c r="T124"/>
  <c i="1" r="AW101"/>
  <c i="8" r="X130"/>
  <c r="X124"/>
  <c i="9" r="Q130"/>
  <c r="I98"/>
  <c i="10" r="V130"/>
  <c r="V124"/>
  <c i="11" r="T130"/>
  <c r="T124"/>
  <c i="1" r="AW104"/>
  <c i="11" r="R130"/>
  <c r="J98"/>
  <c i="12" r="V130"/>
  <c r="V124"/>
  <c i="13" r="T130"/>
  <c r="T124"/>
  <c i="1" r="AW106"/>
  <c i="13" r="X130"/>
  <c r="X124"/>
  <c i="14" r="X130"/>
  <c r="X124"/>
  <c i="15" r="V130"/>
  <c r="V124"/>
  <c r="R130"/>
  <c r="J98"/>
  <c i="16" r="BK130"/>
  <c r="K130"/>
  <c r="K98"/>
  <c r="Q130"/>
  <c r="I98"/>
  <c i="17" r="Q130"/>
  <c r="I98"/>
  <c i="18" r="V130"/>
  <c r="V124"/>
  <c i="19" r="BK130"/>
  <c r="K130"/>
  <c r="K98"/>
  <c r="X130"/>
  <c r="X124"/>
  <c i="20" r="R130"/>
  <c r="J98"/>
  <c i="21" r="V132"/>
  <c r="V124"/>
  <c i="22" r="R132"/>
  <c r="J98"/>
  <c i="23" r="T132"/>
  <c r="T124"/>
  <c i="1" r="AW116"/>
  <c i="24" r="Q132"/>
  <c r="I98"/>
  <c i="25" r="X132"/>
  <c r="X124"/>
  <c i="26" r="T132"/>
  <c r="T124"/>
  <c i="1" r="AW119"/>
  <c i="26" r="R132"/>
  <c r="J98"/>
  <c i="3" r="BK130"/>
  <c r="K130"/>
  <c r="K98"/>
  <c r="X130"/>
  <c r="X124"/>
  <c i="4" r="T130"/>
  <c r="T124"/>
  <c i="1" r="AW97"/>
  <c i="4" r="Q130"/>
  <c r="I98"/>
  <c i="5" r="Q130"/>
  <c r="I98"/>
  <c i="6" r="X130"/>
  <c r="X124"/>
  <c i="7" r="V130"/>
  <c r="V124"/>
  <c i="8" r="Q130"/>
  <c r="I98"/>
  <c i="9" r="T130"/>
  <c r="T124"/>
  <c i="1" r="AW102"/>
  <c i="9" r="R130"/>
  <c r="J98"/>
  <c i="10" r="X130"/>
  <c r="X124"/>
  <c i="11" r="Q130"/>
  <c r="I98"/>
  <c i="12" r="T130"/>
  <c r="T124"/>
  <c i="1" r="AW105"/>
  <c i="12" r="Q130"/>
  <c r="I98"/>
  <c i="13" r="BK130"/>
  <c r="K130"/>
  <c r="K98"/>
  <c r="R130"/>
  <c r="J98"/>
  <c i="14" r="V130"/>
  <c r="V124"/>
  <c i="15" r="Q130"/>
  <c r="I98"/>
  <c i="16" r="R130"/>
  <c r="J98"/>
  <c i="17" r="X130"/>
  <c r="X124"/>
  <c i="18" r="R130"/>
  <c r="J98"/>
  <c i="19" r="V130"/>
  <c r="V124"/>
  <c i="20" r="T130"/>
  <c r="T124"/>
  <c i="1" r="AW113"/>
  <c i="21" r="X132"/>
  <c r="X124"/>
  <c i="22" r="X132"/>
  <c r="X124"/>
  <c i="23" r="V132"/>
  <c r="V124"/>
  <c r="Q132"/>
  <c r="I98"/>
  <c i="24" r="R132"/>
  <c r="J98"/>
  <c i="25" r="V132"/>
  <c r="V124"/>
  <c i="26" r="Q132"/>
  <c r="I98"/>
  <c i="27" r="BK132"/>
  <c r="K132"/>
  <c r="K98"/>
  <c r="Q132"/>
  <c r="I98"/>
  <c i="2" r="V130"/>
  <c r="V124"/>
  <c r="R130"/>
  <c r="J98"/>
  <c i="3" r="Q130"/>
  <c r="I98"/>
  <c i="4" r="X130"/>
  <c r="X124"/>
  <c i="5" r="V130"/>
  <c r="V124"/>
  <c i="6" r="T130"/>
  <c r="T124"/>
  <c i="1" r="AW99"/>
  <c i="6" r="V130"/>
  <c r="V124"/>
  <c i="7" r="Q130"/>
  <c r="I98"/>
  <c i="8" r="R130"/>
  <c r="J98"/>
  <c i="9" r="X130"/>
  <c r="X124"/>
  <c i="10" r="T130"/>
  <c r="T124"/>
  <c i="1" r="AW103"/>
  <c i="10" r="R130"/>
  <c r="J98"/>
  <c i="11" r="V130"/>
  <c r="V124"/>
  <c i="12" r="X130"/>
  <c r="X124"/>
  <c i="13" r="Q130"/>
  <c r="I98"/>
  <c i="14" r="Q130"/>
  <c r="I98"/>
  <c i="15" r="T130"/>
  <c r="T124"/>
  <c i="1" r="AW108"/>
  <c i="15" r="X130"/>
  <c r="X124"/>
  <c i="16" r="V130"/>
  <c r="V124"/>
  <c i="17" r="V130"/>
  <c r="V124"/>
  <c i="18" r="T130"/>
  <c r="T124"/>
  <c i="1" r="AW111"/>
  <c i="18" r="Q130"/>
  <c r="I98"/>
  <c i="19" r="Q130"/>
  <c r="I98"/>
  <c i="20" r="V130"/>
  <c r="V124"/>
  <c r="Q130"/>
  <c r="I98"/>
  <c i="21" r="Q132"/>
  <c r="I98"/>
  <c i="22" r="V132"/>
  <c r="V124"/>
  <c i="23" r="R132"/>
  <c r="J98"/>
  <c i="24" r="V132"/>
  <c r="V124"/>
  <c i="25" r="R132"/>
  <c r="J98"/>
  <c i="26" r="V132"/>
  <c r="V124"/>
  <c i="27" r="V132"/>
  <c r="V124"/>
  <c r="X132"/>
  <c r="X124"/>
  <c i="2" r="BK130"/>
  <c r="K130"/>
  <c r="K98"/>
  <c r="Q130"/>
  <c r="I98"/>
  <c i="3" r="T130"/>
  <c r="T124"/>
  <c i="1" r="AW96"/>
  <c i="3" r="R130"/>
  <c r="J98"/>
  <c i="4" r="R130"/>
  <c r="J98"/>
  <c i="5" r="R130"/>
  <c r="J98"/>
  <c i="6" r="R130"/>
  <c r="J98"/>
  <c i="7" r="X130"/>
  <c r="X124"/>
  <c i="8" r="BK130"/>
  <c r="K130"/>
  <c r="K98"/>
  <c r="V130"/>
  <c r="V124"/>
  <c i="9" r="V130"/>
  <c r="V124"/>
  <c i="10" r="Q130"/>
  <c r="I98"/>
  <c i="11" r="X130"/>
  <c r="X124"/>
  <c i="12" r="R130"/>
  <c r="J98"/>
  <c i="13" r="V130"/>
  <c r="V124"/>
  <c i="14" r="T130"/>
  <c r="T124"/>
  <c i="1" r="AW107"/>
  <c i="14" r="R130"/>
  <c r="J98"/>
  <c i="16" r="T130"/>
  <c r="T124"/>
  <c i="1" r="AW109"/>
  <c i="16" r="X130"/>
  <c r="X124"/>
  <c i="17" r="T130"/>
  <c r="T124"/>
  <c i="1" r="AW110"/>
  <c i="17" r="R130"/>
  <c r="J98"/>
  <c i="18" r="BK130"/>
  <c r="K130"/>
  <c r="K98"/>
  <c r="X130"/>
  <c r="X124"/>
  <c i="19" r="T130"/>
  <c r="T124"/>
  <c i="1" r="AW112"/>
  <c i="19" r="R130"/>
  <c r="J98"/>
  <c i="20" r="X130"/>
  <c r="X124"/>
  <c i="21" r="T132"/>
  <c r="T124"/>
  <c i="1" r="AW114"/>
  <c i="21" r="R132"/>
  <c r="J98"/>
  <c i="22" r="T132"/>
  <c r="T124"/>
  <c i="1" r="AW115"/>
  <c i="22" r="Q132"/>
  <c r="I98"/>
  <c i="23" r="X132"/>
  <c r="X124"/>
  <c i="24" r="T132"/>
  <c r="T124"/>
  <c i="1" r="AW117"/>
  <c i="24" r="X132"/>
  <c r="X124"/>
  <c i="25" r="T132"/>
  <c r="T124"/>
  <c i="1" r="AW118"/>
  <c i="25" r="Q132"/>
  <c r="I98"/>
  <c i="26" r="X132"/>
  <c r="X124"/>
  <c i="27" r="T132"/>
  <c r="T124"/>
  <c i="1" r="AW120"/>
  <c i="27" r="R132"/>
  <c r="J98"/>
  <c i="28" r="BK132"/>
  <c r="K132"/>
  <c r="K98"/>
  <c r="T132"/>
  <c r="T124"/>
  <c i="1" r="AW121"/>
  <c i="28" r="V132"/>
  <c r="V124"/>
  <c r="X132"/>
  <c r="X124"/>
  <c r="Q132"/>
  <c r="I98"/>
  <c r="R132"/>
  <c r="J98"/>
  <c i="2" r="J89"/>
  <c r="F92"/>
  <c r="Q127"/>
  <c r="I97"/>
  <c i="3" r="E85"/>
  <c r="J91"/>
  <c r="F121"/>
  <c r="R127"/>
  <c r="J97"/>
  <c r="K136"/>
  <c r="K100"/>
  <c r="Q136"/>
  <c r="Q135"/>
  <c r="I99"/>
  <c i="4" r="F91"/>
  <c r="J120"/>
  <c r="R136"/>
  <c r="R135"/>
  <c r="J99"/>
  <c i="5" r="J89"/>
  <c r="J120"/>
  <c i="6" r="J91"/>
  <c r="J118"/>
  <c r="F121"/>
  <c r="R127"/>
  <c r="J97"/>
  <c i="7" r="J91"/>
  <c r="E114"/>
  <c i="8" r="J91"/>
  <c r="F120"/>
  <c i="9" r="J89"/>
  <c r="F120"/>
  <c r="Q127"/>
  <c r="I97"/>
  <c i="10" r="E85"/>
  <c r="J91"/>
  <c r="R127"/>
  <c r="J97"/>
  <c r="BK135"/>
  <c r="K135"/>
  <c r="K99"/>
  <c i="11" r="E85"/>
  <c r="F92"/>
  <c r="F120"/>
  <c i="12" r="J89"/>
  <c r="F120"/>
  <c i="13" r="F91"/>
  <c r="E114"/>
  <c r="J120"/>
  <c r="Q136"/>
  <c r="Q135"/>
  <c r="I99"/>
  <c i="14" r="J89"/>
  <c r="E114"/>
  <c r="F121"/>
  <c r="R127"/>
  <c r="J97"/>
  <c r="Q136"/>
  <c r="Q135"/>
  <c r="I99"/>
  <c i="15" r="E85"/>
  <c r="F91"/>
  <c r="J120"/>
  <c r="Q127"/>
  <c r="I97"/>
  <c r="R136"/>
  <c r="J100"/>
  <c i="16" r="E85"/>
  <c r="J91"/>
  <c r="F120"/>
  <c r="R136"/>
  <c r="J100"/>
  <c i="17" r="J89"/>
  <c r="F121"/>
  <c r="Q127"/>
  <c r="I97"/>
  <c r="Q136"/>
  <c r="Q135"/>
  <c r="I99"/>
  <c i="18" r="J91"/>
  <c r="R127"/>
  <c r="J97"/>
  <c r="BK135"/>
  <c r="K135"/>
  <c r="K99"/>
  <c r="Q136"/>
  <c r="Q135"/>
  <c r="I99"/>
  <c i="19" r="F120"/>
  <c r="R136"/>
  <c r="R135"/>
  <c r="J99"/>
  <c i="20" r="F91"/>
  <c r="F121"/>
  <c i="21" r="F91"/>
  <c r="E114"/>
  <c r="J118"/>
  <c r="F121"/>
  <c i="22" r="E85"/>
  <c r="F91"/>
  <c r="J118"/>
  <c r="F121"/>
  <c r="R140"/>
  <c r="J100"/>
  <c i="23" r="E85"/>
  <c r="F91"/>
  <c r="J118"/>
  <c r="R140"/>
  <c r="R139"/>
  <c r="J99"/>
  <c i="24" r="F91"/>
  <c r="E114"/>
  <c r="J118"/>
  <c r="F121"/>
  <c r="R140"/>
  <c r="R139"/>
  <c r="J99"/>
  <c i="25" r="F91"/>
  <c r="J120"/>
  <c r="R129"/>
  <c r="J97"/>
  <c r="R140"/>
  <c r="J100"/>
  <c i="26" r="F91"/>
  <c r="F121"/>
  <c r="Q129"/>
  <c r="I97"/>
  <c i="27" r="E85"/>
  <c i="2" r="F91"/>
  <c i="3" r="F91"/>
  <c i="4" r="E85"/>
  <c i="5" r="F92"/>
  <c r="E114"/>
  <c r="Q127"/>
  <c r="I97"/>
  <c i="6" r="R124"/>
  <c r="J96"/>
  <c r="K32"/>
  <c i="1" r="AT99"/>
  <c i="7" r="F92"/>
  <c r="Q127"/>
  <c r="I97"/>
  <c i="8" r="E85"/>
  <c r="J89"/>
  <c r="Q127"/>
  <c r="I97"/>
  <c i="9" r="J120"/>
  <c r="R136"/>
  <c r="J100"/>
  <c i="10" r="J89"/>
  <c i="11" r="J118"/>
  <c r="BK135"/>
  <c r="K135"/>
  <c r="K99"/>
  <c i="12" r="J91"/>
  <c r="F121"/>
  <c i="13" r="F121"/>
  <c r="R136"/>
  <c r="J100"/>
  <c i="14" r="F91"/>
  <c r="J120"/>
  <c r="Q127"/>
  <c r="I97"/>
  <c r="BK135"/>
  <c r="K135"/>
  <c r="K99"/>
  <c i="15" r="R127"/>
  <c r="J97"/>
  <c r="BK135"/>
  <c r="K135"/>
  <c r="K99"/>
  <c i="16" r="Q127"/>
  <c r="I97"/>
  <c r="Q136"/>
  <c r="Q135"/>
  <c r="I99"/>
  <c i="17" r="F120"/>
  <c r="R127"/>
  <c r="J97"/>
  <c r="BK135"/>
  <c r="K135"/>
  <c r="K99"/>
  <c i="18" r="E85"/>
  <c r="J89"/>
  <c r="F92"/>
  <c r="F120"/>
  <c r="Q127"/>
  <c r="I97"/>
  <c r="R136"/>
  <c r="J100"/>
  <c i="19" r="J89"/>
  <c r="J120"/>
  <c r="R127"/>
  <c r="J97"/>
  <c i="20" r="E114"/>
  <c r="J118"/>
  <c i="21" r="J91"/>
  <c r="BE135"/>
  <c r="BK139"/>
  <c r="K139"/>
  <c r="K99"/>
  <c r="R140"/>
  <c r="J100"/>
  <c i="22" r="J120"/>
  <c r="Q129"/>
  <c r="I97"/>
  <c i="23" r="F92"/>
  <c r="BE137"/>
  <c r="Q129"/>
  <c r="I97"/>
  <c r="Q140"/>
  <c r="Q139"/>
  <c r="I99"/>
  <c i="24" r="J91"/>
  <c r="Q129"/>
  <c r="I97"/>
  <c i="25" r="F92"/>
  <c r="K140"/>
  <c r="K100"/>
  <c i="26" r="E85"/>
  <c r="J118"/>
  <c i="27" r="F91"/>
  <c r="J120"/>
  <c r="BE130"/>
  <c r="K140"/>
  <c r="K100"/>
  <c i="2" r="E85"/>
  <c r="J91"/>
  <c r="R127"/>
  <c r="J97"/>
  <c r="Q136"/>
  <c r="Q135"/>
  <c r="I99"/>
  <c i="3" r="J89"/>
  <c r="Q127"/>
  <c r="I97"/>
  <c r="R136"/>
  <c r="J100"/>
  <c i="4" r="F92"/>
  <c r="J118"/>
  <c r="R127"/>
  <c r="J97"/>
  <c i="5" r="F91"/>
  <c i="6" r="E85"/>
  <c r="F120"/>
  <c i="7" r="J89"/>
  <c r="R127"/>
  <c r="J97"/>
  <c i="8" r="F92"/>
  <c r="R127"/>
  <c r="J97"/>
  <c i="9" r="F92"/>
  <c r="Q136"/>
  <c r="Q135"/>
  <c r="I99"/>
  <c i="10" r="F91"/>
  <c r="Q136"/>
  <c r="I100"/>
  <c i="11" r="J91"/>
  <c r="Q127"/>
  <c r="I97"/>
  <c r="R136"/>
  <c r="J100"/>
  <c i="12" r="E114"/>
  <c r="R127"/>
  <c r="J97"/>
  <c i="13" r="J118"/>
  <c r="Q127"/>
  <c r="I97"/>
  <c i="14" r="R136"/>
  <c r="J100"/>
  <c i="15" r="F92"/>
  <c r="Q136"/>
  <c r="Q135"/>
  <c r="I99"/>
  <c i="16" r="R127"/>
  <c r="J97"/>
  <c i="17" r="J91"/>
  <c r="Q124"/>
  <c r="I96"/>
  <c r="K31"/>
  <c i="1" r="AS110"/>
  <c i="17" r="R136"/>
  <c r="J100"/>
  <c i="19" r="F92"/>
  <c r="E114"/>
  <c r="R124"/>
  <c r="J96"/>
  <c r="K32"/>
  <c i="1" r="AT112"/>
  <c i="19" r="Q127"/>
  <c r="I97"/>
  <c r="BK135"/>
  <c r="K135"/>
  <c r="K99"/>
  <c i="20" r="J91"/>
  <c r="Q127"/>
  <c r="I97"/>
  <c r="BK138"/>
  <c r="K138"/>
  <c r="K99"/>
  <c r="R139"/>
  <c r="R138"/>
  <c r="J99"/>
  <c i="21" r="BE137"/>
  <c r="R129"/>
  <c r="J97"/>
  <c r="Q140"/>
  <c r="Q139"/>
  <c r="I99"/>
  <c i="22" r="R129"/>
  <c r="J97"/>
  <c r="K140"/>
  <c r="K100"/>
  <c i="23" r="J120"/>
  <c r="R129"/>
  <c r="J97"/>
  <c i="24" r="R124"/>
  <c r="J96"/>
  <c r="K32"/>
  <c i="1" r="AT117"/>
  <c i="24" r="R129"/>
  <c r="J97"/>
  <c r="BK139"/>
  <c r="K139"/>
  <c r="K99"/>
  <c r="Q140"/>
  <c r="Q139"/>
  <c r="I99"/>
  <c i="25" r="E85"/>
  <c r="J89"/>
  <c r="Q140"/>
  <c r="Q139"/>
  <c r="I99"/>
  <c i="26" r="R140"/>
  <c r="J100"/>
  <c i="27" r="F92"/>
  <c r="BE135"/>
  <c r="R129"/>
  <c r="J97"/>
  <c r="R140"/>
  <c r="R139"/>
  <c r="J99"/>
  <c i="28" r="E85"/>
  <c r="F91"/>
  <c r="F92"/>
  <c i="2" r="Q124"/>
  <c r="I96"/>
  <c r="K31"/>
  <c i="1" r="AS95"/>
  <c i="2" r="BK135"/>
  <c r="K135"/>
  <c r="K99"/>
  <c r="R136"/>
  <c r="J100"/>
  <c i="4" r="Q127"/>
  <c r="I97"/>
  <c r="Q136"/>
  <c r="Q135"/>
  <c r="I99"/>
  <c i="5" r="R127"/>
  <c r="J97"/>
  <c i="6" r="Q127"/>
  <c r="I97"/>
  <c i="7" r="F91"/>
  <c r="Q124"/>
  <c r="I96"/>
  <c r="K31"/>
  <c i="1" r="AS100"/>
  <c i="9" r="E85"/>
  <c r="Q124"/>
  <c r="I96"/>
  <c r="K31"/>
  <c i="1" r="AS102"/>
  <c i="9" r="R127"/>
  <c r="J97"/>
  <c i="10" r="F92"/>
  <c r="Q127"/>
  <c r="I97"/>
  <c r="R136"/>
  <c r="J100"/>
  <c i="11" r="R127"/>
  <c r="J97"/>
  <c r="Q136"/>
  <c r="Q135"/>
  <c r="I99"/>
  <c i="12" r="R124"/>
  <c r="J96"/>
  <c r="K32"/>
  <c i="1" r="AT105"/>
  <c i="12" r="Q127"/>
  <c r="I97"/>
  <c i="13" r="Q124"/>
  <c r="I96"/>
  <c r="K31"/>
  <c i="1" r="AS106"/>
  <c i="13" r="R127"/>
  <c r="J97"/>
  <c i="15" r="J89"/>
  <c i="16" r="J89"/>
  <c r="F92"/>
  <c i="17" r="E85"/>
  <c i="19" r="Q136"/>
  <c r="Q135"/>
  <c r="I99"/>
  <c i="20" r="R127"/>
  <c r="J97"/>
  <c r="Q139"/>
  <c r="I100"/>
  <c i="21" r="Q129"/>
  <c r="I97"/>
  <c i="22" r="Q140"/>
  <c r="Q139"/>
  <c r="I99"/>
  <c i="23" r="Q124"/>
  <c r="I96"/>
  <c r="K31"/>
  <c i="1" r="AS116"/>
  <c i="23" r="R124"/>
  <c r="J96"/>
  <c r="K32"/>
  <c i="1" r="AT116"/>
  <c i="24" r="Q124"/>
  <c r="I96"/>
  <c r="K31"/>
  <c i="1" r="AS117"/>
  <c i="25" r="Q129"/>
  <c r="I97"/>
  <c i="26" r="J91"/>
  <c r="R129"/>
  <c r="J97"/>
  <c r="Q140"/>
  <c r="I100"/>
  <c i="27" r="J89"/>
  <c r="Q129"/>
  <c r="I97"/>
  <c r="Q140"/>
  <c r="Q139"/>
  <c r="I99"/>
  <c i="28" r="J89"/>
  <c r="J91"/>
  <c r="Q129"/>
  <c r="I97"/>
  <c r="R129"/>
  <c r="J97"/>
  <c r="BK142"/>
  <c r="K142"/>
  <c r="K99"/>
  <c r="Q143"/>
  <c r="Q142"/>
  <c r="I99"/>
  <c r="R143"/>
  <c r="R142"/>
  <c r="J99"/>
  <c r="BK124"/>
  <c r="K124"/>
  <c r="K96"/>
  <c r="K105"/>
  <c i="19" r="BK124"/>
  <c r="K124"/>
  <c r="K96"/>
  <c r="K105"/>
  <c i="3" r="BK124"/>
  <c r="K124"/>
  <c r="K96"/>
  <c r="K30"/>
  <c r="K34"/>
  <c i="1" r="AG96"/>
  <c i="2" r="F39"/>
  <c i="1" r="BD95"/>
  <c i="6" r="F41"/>
  <c i="1" r="BF99"/>
  <c i="9" r="F39"/>
  <c i="1" r="BD102"/>
  <c i="13" r="K38"/>
  <c i="1" r="AY106"/>
  <c i="15" r="F40"/>
  <c i="1" r="BE108"/>
  <c i="18" r="F41"/>
  <c i="1" r="BF111"/>
  <c i="22" r="K38"/>
  <c i="1" r="AY115"/>
  <c i="25" r="F39"/>
  <c i="1" r="BD118"/>
  <c i="27" r="F38"/>
  <c i="1" r="BC120"/>
  <c i="5" r="K38"/>
  <c i="1" r="AY98"/>
  <c i="7" r="K38"/>
  <c i="1" r="AY100"/>
  <c i="10" r="F41"/>
  <c i="1" r="BF103"/>
  <c i="14" r="K38"/>
  <c i="1" r="AY107"/>
  <c i="21" r="F38"/>
  <c i="1" r="BC114"/>
  <c i="24" r="K38"/>
  <c i="1" r="AY117"/>
  <c i="26" r="F38"/>
  <c i="1" r="BC119"/>
  <c i="6" r="F38"/>
  <c i="1" r="BC99"/>
  <c i="9" r="F38"/>
  <c i="1" r="BC102"/>
  <c i="11" r="F39"/>
  <c i="1" r="BD104"/>
  <c i="15" r="F39"/>
  <c i="1" r="BD108"/>
  <c i="17" r="F39"/>
  <c i="1" r="BD110"/>
  <c i="19" r="F40"/>
  <c i="1" r="BE112"/>
  <c i="22" r="F41"/>
  <c i="1" r="BF115"/>
  <c i="25" r="F40"/>
  <c i="1" r="BE118"/>
  <c i="27" r="F40"/>
  <c i="1" r="BE120"/>
  <c i="8" r="F39"/>
  <c i="1" r="BD101"/>
  <c i="17" r="K38"/>
  <c i="1" r="AY110"/>
  <c i="19" r="F39"/>
  <c i="1" r="BD112"/>
  <c i="22" r="F40"/>
  <c i="1" r="BE115"/>
  <c i="28" r="F38"/>
  <c i="1" r="BC121"/>
  <c i="2" r="K137"/>
  <c r="BE137"/>
  <c i="4" r="K131"/>
  <c r="BE131"/>
  <c i="6" r="BK131"/>
  <c i="7" r="BK133"/>
  <c r="BK130"/>
  <c r="K130"/>
  <c r="K98"/>
  <c i="9" r="K131"/>
  <c r="BE131"/>
  <c i="10" r="BK125"/>
  <c i="14" r="K125"/>
  <c r="BE125"/>
  <c r="BK131"/>
  <c i="15" r="BK131"/>
  <c i="16" r="K128"/>
  <c r="BE128"/>
  <c i="17" r="K137"/>
  <c r="BE137"/>
  <c i="18" r="K133"/>
  <c r="BE133"/>
  <c i="19" r="K125"/>
  <c r="BE125"/>
  <c i="22" r="BK130"/>
  <c r="BK129"/>
  <c r="K129"/>
  <c r="K97"/>
  <c i="24" r="BK137"/>
  <c i="25" r="BK130"/>
  <c r="BK129"/>
  <c r="K129"/>
  <c r="K97"/>
  <c i="26" r="BK133"/>
  <c i="11" r="K133"/>
  <c r="BE133"/>
  <c i="12" r="K131"/>
  <c r="BE131"/>
  <c i="13" r="BK137"/>
  <c r="BK136"/>
  <c r="BK135"/>
  <c r="K135"/>
  <c r="K99"/>
  <c i="14" r="K137"/>
  <c r="BE137"/>
  <c r="K37"/>
  <c i="1" r="AX107"/>
  <c i="16" r="K133"/>
  <c r="BE133"/>
  <c i="17" r="BK125"/>
  <c i="18" r="BK128"/>
  <c r="BK127"/>
  <c r="K127"/>
  <c r="K97"/>
  <c i="19" r="K128"/>
  <c r="BE128"/>
  <c i="20" r="K131"/>
  <c r="BE131"/>
  <c i="21" r="BK130"/>
  <c r="BK129"/>
  <c r="K129"/>
  <c r="K97"/>
  <c i="23" r="K125"/>
  <c r="BE125"/>
  <c r="BK133"/>
  <c i="25" r="K137"/>
  <c r="BE137"/>
  <c i="26" r="BK130"/>
  <c r="BK129"/>
  <c r="K129"/>
  <c r="K97"/>
  <c i="27" r="K133"/>
  <c r="BE133"/>
  <c i="5" r="BK131"/>
  <c i="13" r="K131"/>
  <c r="BE131"/>
  <c i="18" r="K137"/>
  <c r="BE137"/>
  <c i="20" r="K140"/>
  <c r="BE140"/>
  <c i="24" r="BK125"/>
  <c i="25" r="BK135"/>
  <c i="21" r="K127"/>
  <c r="BE127"/>
  <c i="26" r="K137"/>
  <c r="BE137"/>
  <c i="28" r="K125"/>
  <c r="BE125"/>
  <c r="K135"/>
  <c r="BE135"/>
  <c r="K139"/>
  <c r="BE139"/>
  <c i="3" r="K38"/>
  <c i="1" r="AY96"/>
  <c i="8" r="F38"/>
  <c i="1" r="BC101"/>
  <c i="12" r="F39"/>
  <c i="1" r="BD105"/>
  <c i="15" r="F38"/>
  <c i="1" r="BC108"/>
  <c i="19" r="K38"/>
  <c i="1" r="AY112"/>
  <c i="24" r="F40"/>
  <c i="1" r="BE117"/>
  <c i="3" r="F40"/>
  <c i="1" r="BE96"/>
  <c i="6" r="F39"/>
  <c i="1" r="BD99"/>
  <c i="11" r="K38"/>
  <c i="1" r="AY104"/>
  <c i="13" r="F39"/>
  <c i="1" r="BD106"/>
  <c i="17" r="F41"/>
  <c i="1" r="BF110"/>
  <c i="20" r="K38"/>
  <c i="1" r="AY113"/>
  <c i="22" r="F39"/>
  <c i="1" r="BD115"/>
  <c i="26" r="F40"/>
  <c i="1" r="BE119"/>
  <c i="2" r="F38"/>
  <c i="1" r="BC95"/>
  <c i="3" r="F41"/>
  <c i="1" r="BF96"/>
  <c i="5" r="F40"/>
  <c i="1" r="BE98"/>
  <c i="13" r="F40"/>
  <c i="1" r="BE106"/>
  <c i="18" r="F39"/>
  <c i="1" r="BD111"/>
  <c i="20" r="F41"/>
  <c i="1" r="BF113"/>
  <c i="22" r="F38"/>
  <c i="1" r="BC115"/>
  <c i="26" r="F39"/>
  <c i="1" r="BD119"/>
  <c i="2" r="K38"/>
  <c i="1" r="AY95"/>
  <c i="7" r="F38"/>
  <c i="1" r="BC100"/>
  <c i="10" r="F39"/>
  <c i="1" r="BD103"/>
  <c i="12" r="K38"/>
  <c i="1" r="AY105"/>
  <c i="14" r="F38"/>
  <c i="1" r="BC107"/>
  <c i="16" r="F40"/>
  <c i="1" r="BE109"/>
  <c i="20" r="F39"/>
  <c i="1" r="BD113"/>
  <c i="23" r="F41"/>
  <c i="1" r="BF116"/>
  <c i="27" r="F41"/>
  <c i="1" r="BF120"/>
  <c i="28" r="F41"/>
  <c i="1" r="BF121"/>
  <c i="2" r="K133"/>
  <c r="BE133"/>
  <c i="3" r="K125"/>
  <c r="BE125"/>
  <c r="K133"/>
  <c r="BE133"/>
  <c i="11" r="K137"/>
  <c r="BE137"/>
  <c i="12" r="K125"/>
  <c r="BE125"/>
  <c i="13" r="BK125"/>
  <c i="14" r="BK133"/>
  <c i="15" r="BK125"/>
  <c i="16" r="K125"/>
  <c r="BE125"/>
  <c r="BK137"/>
  <c r="BK136"/>
  <c r="BK135"/>
  <c r="K135"/>
  <c r="K99"/>
  <c i="17" r="BK131"/>
  <c r="BK130"/>
  <c r="K130"/>
  <c r="K98"/>
  <c r="K133"/>
  <c r="BE133"/>
  <c i="19" r="K137"/>
  <c r="BE137"/>
  <c i="22" r="K141"/>
  <c r="BE141"/>
  <c i="23" r="BK127"/>
  <c r="BK141"/>
  <c r="BK140"/>
  <c r="K140"/>
  <c r="K100"/>
  <c i="24" r="BK130"/>
  <c r="BK129"/>
  <c r="K129"/>
  <c r="K97"/>
  <c i="25" r="K141"/>
  <c r="BE141"/>
  <c i="3" r="K137"/>
  <c r="BE137"/>
  <c i="5" r="BK133"/>
  <c i="6" r="BK133"/>
  <c i="7" r="K125"/>
  <c r="BE125"/>
  <c r="K131"/>
  <c r="BE131"/>
  <c r="F37"/>
  <c i="1" r="BB100"/>
  <c i="8" r="BK128"/>
  <c r="BK127"/>
  <c r="K127"/>
  <c r="K97"/>
  <c i="10" r="K137"/>
  <c r="BE137"/>
  <c i="11" r="BK131"/>
  <c r="BK130"/>
  <c r="K130"/>
  <c r="K98"/>
  <c i="17" r="BK128"/>
  <c r="BK127"/>
  <c r="K127"/>
  <c r="K97"/>
  <c i="21" r="K141"/>
  <c r="BE141"/>
  <c i="22" r="K127"/>
  <c r="BE127"/>
  <c i="26" r="BK125"/>
  <c r="BK141"/>
  <c r="BK140"/>
  <c r="BK139"/>
  <c r="K139"/>
  <c r="K99"/>
  <c i="27" r="K137"/>
  <c r="BE137"/>
  <c i="2" r="BK125"/>
  <c r="BK124"/>
  <c r="K124"/>
  <c r="K96"/>
  <c r="K30"/>
  <c r="K34"/>
  <c i="1" r="AG95"/>
  <c i="4" r="K128"/>
  <c r="BE128"/>
  <c i="21" r="BK133"/>
  <c r="BK132"/>
  <c r="K132"/>
  <c r="K98"/>
  <c i="19" r="K131"/>
  <c r="BE131"/>
  <c i="28" r="K133"/>
  <c r="BE133"/>
  <c r="K144"/>
  <c r="BE144"/>
  <c i="4" r="K38"/>
  <c i="1" r="AY97"/>
  <c i="8" r="F41"/>
  <c i="1" r="BF101"/>
  <c i="10" r="K38"/>
  <c i="1" r="AY103"/>
  <c i="14" r="F41"/>
  <c i="1" r="BF107"/>
  <c i="16" r="F39"/>
  <c i="1" r="BD109"/>
  <c i="18" r="F38"/>
  <c i="1" r="BC111"/>
  <c i="20" r="F40"/>
  <c i="1" r="BE113"/>
  <c i="23" r="K38"/>
  <c i="1" r="AY116"/>
  <c i="4" r="F39"/>
  <c i="1" r="BD97"/>
  <c i="8" r="K38"/>
  <c i="1" r="AY101"/>
  <c i="10" r="F38"/>
  <c i="1" r="BC103"/>
  <c i="16" r="K38"/>
  <c i="1" r="AY109"/>
  <c i="18" r="F40"/>
  <c i="1" r="BE111"/>
  <c i="23" r="F39"/>
  <c i="1" r="BD116"/>
  <c i="25" r="F38"/>
  <c i="1" r="BC118"/>
  <c i="3" r="F38"/>
  <c i="1" r="BC96"/>
  <c i="4" r="F40"/>
  <c i="1" r="BE97"/>
  <c i="6" r="F40"/>
  <c i="1" r="BE99"/>
  <c i="8" r="F40"/>
  <c i="1" r="BE101"/>
  <c i="10" r="F40"/>
  <c i="1" r="BE103"/>
  <c i="12" r="F38"/>
  <c i="1" r="BC105"/>
  <c i="14" r="F39"/>
  <c i="1" r="BD107"/>
  <c i="16" r="F38"/>
  <c i="1" r="BC109"/>
  <c i="20" r="F38"/>
  <c i="1" r="BC113"/>
  <c i="21" r="F40"/>
  <c i="1" r="BE114"/>
  <c i="23" r="F40"/>
  <c i="1" r="BE116"/>
  <c i="2" r="F41"/>
  <c i="1" r="BF95"/>
  <c i="4" r="F41"/>
  <c i="1" r="BF97"/>
  <c i="6" r="K38"/>
  <c i="1" r="AY99"/>
  <c i="11" r="F38"/>
  <c i="1" r="BC104"/>
  <c i="13" r="F38"/>
  <c i="1" r="BC106"/>
  <c i="14" r="F40"/>
  <c i="1" r="BE107"/>
  <c i="18" r="K38"/>
  <c i="1" r="AY111"/>
  <c i="24" r="F38"/>
  <c i="1" r="BC117"/>
  <c i="25" r="K38"/>
  <c i="1" r="AY118"/>
  <c i="27" r="K38"/>
  <c i="1" r="AY120"/>
  <c i="28" r="K38"/>
  <c i="1" r="AY121"/>
  <c i="2" r="K131"/>
  <c r="BE131"/>
  <c i="3" r="K128"/>
  <c r="BE128"/>
  <c i="4" r="K125"/>
  <c r="BE125"/>
  <c i="5" r="K125"/>
  <c r="BE125"/>
  <c r="K37"/>
  <c i="1" r="AX98"/>
  <c i="8" r="K131"/>
  <c r="BE131"/>
  <c i="9" r="K128"/>
  <c r="BE128"/>
  <c i="10" r="K131"/>
  <c r="BE131"/>
  <c i="11" r="BK128"/>
  <c r="BK127"/>
  <c r="K127"/>
  <c r="K97"/>
  <c i="12" r="BK133"/>
  <c r="BK130"/>
  <c r="K130"/>
  <c r="K98"/>
  <c i="19" r="K133"/>
  <c r="BE133"/>
  <c i="20" r="K125"/>
  <c r="BE125"/>
  <c r="BK135"/>
  <c i="22" r="K125"/>
  <c r="BE125"/>
  <c i="24" r="K127"/>
  <c r="BE127"/>
  <c r="BK135"/>
  <c i="25" r="K127"/>
  <c r="BE127"/>
  <c i="26" r="BK135"/>
  <c i="27" r="BK127"/>
  <c i="8" r="K133"/>
  <c r="BE133"/>
  <c i="9" r="BK137"/>
  <c r="BK136"/>
  <c r="K136"/>
  <c r="K100"/>
  <c i="10" r="BK133"/>
  <c r="BK130"/>
  <c r="K130"/>
  <c r="K98"/>
  <c i="11" r="K125"/>
  <c r="BE125"/>
  <c i="15" r="BK133"/>
  <c i="20" r="BK133"/>
  <c i="21" r="K125"/>
  <c r="BE125"/>
  <c i="24" r="K133"/>
  <c r="BE133"/>
  <c i="26" r="K127"/>
  <c r="BE127"/>
  <c i="14" r="BK128"/>
  <c r="BK127"/>
  <c r="K127"/>
  <c r="K97"/>
  <c i="15" r="K128"/>
  <c r="BE128"/>
  <c i="18" r="K125"/>
  <c r="BE125"/>
  <c i="27" r="K141"/>
  <c r="BE141"/>
  <c i="28" r="K130"/>
  <c r="BE130"/>
  <c r="K137"/>
  <c r="BE137"/>
  <c i="5" r="F41"/>
  <c i="1" r="BF98"/>
  <c i="7" r="F40"/>
  <c i="1" r="BE100"/>
  <c i="11" r="F40"/>
  <c i="1" r="BE104"/>
  <c i="17" r="F40"/>
  <c i="1" r="BE110"/>
  <c i="19" r="F38"/>
  <c i="1" r="BC112"/>
  <c i="21" r="K38"/>
  <c i="1" r="AY114"/>
  <c i="26" r="F41"/>
  <c i="1" r="BF119"/>
  <c i="9" r="F40"/>
  <c i="1" r="BE102"/>
  <c i="12" r="F40"/>
  <c i="1" r="BE105"/>
  <c i="15" r="K38"/>
  <c i="1" r="AY108"/>
  <c i="17" r="F38"/>
  <c i="1" r="BC110"/>
  <c i="19" r="F41"/>
  <c i="1" r="BF112"/>
  <c i="21" r="F41"/>
  <c i="1" r="BF114"/>
  <c i="25" r="F41"/>
  <c i="1" r="BF118"/>
  <c i="27" r="F39"/>
  <c i="1" r="BD120"/>
  <c i="2" r="F40"/>
  <c i="1" r="BE95"/>
  <c i="4" r="F38"/>
  <c i="1" r="BC97"/>
  <c i="5" r="F38"/>
  <c i="1" r="BC98"/>
  <c i="7" r="F39"/>
  <c i="1" r="BD100"/>
  <c i="9" r="F41"/>
  <c i="1" r="BF102"/>
  <c i="12" r="F41"/>
  <c i="1" r="BF105"/>
  <c i="16" r="F41"/>
  <c i="1" r="BF109"/>
  <c i="24" r="F39"/>
  <c i="1" r="BD117"/>
  <c i="3" r="F39"/>
  <c i="1" r="BD96"/>
  <c i="5" r="F39"/>
  <c i="1" r="BD98"/>
  <c i="7" r="F41"/>
  <c i="1" r="BF100"/>
  <c i="9" r="K38"/>
  <c i="1" r="AY102"/>
  <c i="11" r="F41"/>
  <c i="1" r="BF104"/>
  <c i="13" r="F41"/>
  <c i="1" r="BF106"/>
  <c i="15" r="F41"/>
  <c i="1" r="BF108"/>
  <c i="21" r="F39"/>
  <c i="1" r="BD114"/>
  <c i="23" r="F38"/>
  <c i="1" r="BC116"/>
  <c i="24" r="F41"/>
  <c i="1" r="BF117"/>
  <c i="26" r="K38"/>
  <c i="1" r="AY119"/>
  <c i="28" r="F39"/>
  <c i="1" r="BD121"/>
  <c i="2" r="K128"/>
  <c r="BE128"/>
  <c i="4" r="BK133"/>
  <c r="BK130"/>
  <c r="K130"/>
  <c r="K98"/>
  <c i="5" r="BK128"/>
  <c r="BK127"/>
  <c r="K127"/>
  <c r="K97"/>
  <c i="6" r="BK125"/>
  <c i="8" r="BK125"/>
  <c r="BK124"/>
  <c r="K124"/>
  <c r="K96"/>
  <c r="K30"/>
  <c r="K34"/>
  <c i="1" r="AG101"/>
  <c i="9" r="BK133"/>
  <c r="BK130"/>
  <c r="K130"/>
  <c r="K98"/>
  <c i="12" r="BK128"/>
  <c r="BK127"/>
  <c r="K127"/>
  <c r="K97"/>
  <c i="15" r="K137"/>
  <c r="BE137"/>
  <c r="K37"/>
  <c i="1" r="AX108"/>
  <c i="16" r="K131"/>
  <c r="BE131"/>
  <c i="20" r="K128"/>
  <c r="BE128"/>
  <c i="22" r="K137"/>
  <c r="BE137"/>
  <c i="23" r="K130"/>
  <c r="BE130"/>
  <c i="3" r="K131"/>
  <c r="BE131"/>
  <c i="7" r="BK128"/>
  <c r="BK127"/>
  <c r="K127"/>
  <c r="K97"/>
  <c i="9" r="BK125"/>
  <c i="13" r="BK128"/>
  <c r="BK127"/>
  <c r="K127"/>
  <c r="K97"/>
  <c i="18" r="K131"/>
  <c r="BE131"/>
  <c i="22" r="BK133"/>
  <c r="BK132"/>
  <c r="K132"/>
  <c r="K98"/>
  <c i="23" r="BK135"/>
  <c i="24" r="K141"/>
  <c r="BE141"/>
  <c i="25" r="BK133"/>
  <c i="4" r="BK137"/>
  <c r="BK136"/>
  <c r="K136"/>
  <c r="K100"/>
  <c i="6" r="K128"/>
  <c r="BE128"/>
  <c r="F37"/>
  <c i="1" r="BB99"/>
  <c i="10" r="K128"/>
  <c r="BE128"/>
  <c i="13" r="K133"/>
  <c r="BE133"/>
  <c i="22" r="K135"/>
  <c r="BE135"/>
  <c i="28" r="K127"/>
  <c r="BE127"/>
  <c i="4" l="1" r="Q124"/>
  <c r="I96"/>
  <c r="K31"/>
  <c i="1" r="AS97"/>
  <c i="18" r="Q124"/>
  <c r="I96"/>
  <c r="K31"/>
  <c i="1" r="AS111"/>
  <c i="20" r="R124"/>
  <c r="J96"/>
  <c r="K32"/>
  <c i="1" r="AT113"/>
  <c i="28" r="R124"/>
  <c r="J96"/>
  <c r="K32"/>
  <c i="1" r="AT121"/>
  <c i="6" r="Q124"/>
  <c r="I96"/>
  <c r="K31"/>
  <c i="1" r="AS99"/>
  <c i="7" r="R124"/>
  <c r="J96"/>
  <c r="K32"/>
  <c i="1" r="AT100"/>
  <c i="3" r="Q124"/>
  <c r="I96"/>
  <c r="K31"/>
  <c i="1" r="AS96"/>
  <c i="8" r="Q124"/>
  <c r="I96"/>
  <c r="K31"/>
  <c i="1" r="AS101"/>
  <c i="5" r="R124"/>
  <c r="J96"/>
  <c r="K32"/>
  <c i="1" r="AT98"/>
  <c i="11" r="Q124"/>
  <c r="I96"/>
  <c r="K31"/>
  <c i="1" r="AS104"/>
  <c i="27" r="Q124"/>
  <c r="I96"/>
  <c r="K31"/>
  <c i="1" r="AS120"/>
  <c i="27" r="BK124"/>
  <c r="K124"/>
  <c r="K96"/>
  <c r="K30"/>
  <c i="19" r="Q124"/>
  <c r="I96"/>
  <c r="K31"/>
  <c i="1" r="AS112"/>
  <c i="5" r="Q124"/>
  <c r="I96"/>
  <c r="K31"/>
  <c i="1" r="AS98"/>
  <c i="8" r="R124"/>
  <c r="J96"/>
  <c r="K32"/>
  <c i="1" r="AT101"/>
  <c i="14" r="Q124"/>
  <c r="I96"/>
  <c r="K31"/>
  <c i="1" r="AS107"/>
  <c i="12" r="Q124"/>
  <c r="I96"/>
  <c r="K31"/>
  <c i="1" r="AS105"/>
  <c i="25" r="Q124"/>
  <c r="I96"/>
  <c r="K31"/>
  <c i="1" r="AS118"/>
  <c i="21" r="Q124"/>
  <c r="I96"/>
  <c r="K31"/>
  <c i="1" r="AS114"/>
  <c i="15" r="Q124"/>
  <c r="I96"/>
  <c r="K31"/>
  <c i="1" r="AS108"/>
  <c i="4" r="R124"/>
  <c r="J96"/>
  <c r="K32"/>
  <c i="1" r="AT97"/>
  <c i="28" r="Q124"/>
  <c r="I96"/>
  <c r="K31"/>
  <c i="1" r="AS121"/>
  <c i="27" r="R124"/>
  <c r="J96"/>
  <c r="K32"/>
  <c i="1" r="AT120"/>
  <c i="16" r="Q124"/>
  <c r="I96"/>
  <c r="K31"/>
  <c i="1" r="AS109"/>
  <c i="22" r="Q124"/>
  <c r="I96"/>
  <c r="K31"/>
  <c i="1" r="AS115"/>
  <c i="2" r="I100"/>
  <c r="R135"/>
  <c r="J99"/>
  <c i="4" r="I100"/>
  <c r="BK135"/>
  <c r="K135"/>
  <c r="K99"/>
  <c i="9" r="I100"/>
  <c r="R135"/>
  <c r="J99"/>
  <c i="10" r="Q135"/>
  <c r="I99"/>
  <c i="11" r="R135"/>
  <c r="J99"/>
  <c i="13" r="R135"/>
  <c r="J99"/>
  <c r="K136"/>
  <c r="K100"/>
  <c i="14" r="R135"/>
  <c r="J99"/>
  <c i="15" r="I100"/>
  <c i="16" r="I100"/>
  <c i="19" r="J100"/>
  <c i="20" r="J100"/>
  <c r="Q138"/>
  <c r="I99"/>
  <c i="21" r="I100"/>
  <c i="23" r="J100"/>
  <c i="24" r="I100"/>
  <c i="25" r="I100"/>
  <c r="R139"/>
  <c r="J99"/>
  <c i="26" r="R139"/>
  <c r="J99"/>
  <c i="3" r="I100"/>
  <c r="R135"/>
  <c r="J99"/>
  <c i="4" r="J100"/>
  <c i="10" r="R135"/>
  <c r="J99"/>
  <c i="11" r="I100"/>
  <c i="14" r="I100"/>
  <c i="16" r="R135"/>
  <c r="J99"/>
  <c r="K136"/>
  <c r="K100"/>
  <c i="17" r="I100"/>
  <c r="R135"/>
  <c r="J99"/>
  <c i="21" r="R139"/>
  <c r="J99"/>
  <c i="22" r="I100"/>
  <c i="23" r="BK139"/>
  <c r="K139"/>
  <c r="K99"/>
  <c i="26" r="K140"/>
  <c r="K100"/>
  <c i="27" r="J100"/>
  <c i="9" r="BK135"/>
  <c r="K135"/>
  <c r="K99"/>
  <c i="13" r="I100"/>
  <c i="15" r="R135"/>
  <c r="J99"/>
  <c i="18" r="I100"/>
  <c r="R135"/>
  <c r="J99"/>
  <c i="19" r="K30"/>
  <c r="I100"/>
  <c i="22" r="R139"/>
  <c r="J99"/>
  <c i="24" r="J100"/>
  <c i="26" r="Q139"/>
  <c r="I99"/>
  <c i="27" r="I100"/>
  <c i="28" r="K30"/>
  <c i="23" r="I100"/>
  <c i="28" r="I100"/>
  <c r="J100"/>
  <c i="20" r="BK130"/>
  <c r="K130"/>
  <c r="K98"/>
  <c i="24" r="BK132"/>
  <c r="K132"/>
  <c r="K98"/>
  <c i="6" r="BK130"/>
  <c r="K130"/>
  <c r="K98"/>
  <c i="26" r="BK132"/>
  <c r="K132"/>
  <c r="K98"/>
  <c i="5" r="BK130"/>
  <c r="K130"/>
  <c r="K98"/>
  <c i="14" r="BK130"/>
  <c r="K130"/>
  <c r="K98"/>
  <c i="15" r="BK130"/>
  <c r="K130"/>
  <c r="K98"/>
  <c i="25" r="BK132"/>
  <c r="K132"/>
  <c r="K98"/>
  <c i="23" r="BK132"/>
  <c r="K132"/>
  <c r="K98"/>
  <c r="BK124"/>
  <c r="K124"/>
  <c r="K96"/>
  <c r="K105"/>
  <c i="7" r="BK124"/>
  <c r="K124"/>
  <c r="K96"/>
  <c r="K105"/>
  <c i="22" r="BK124"/>
  <c r="K124"/>
  <c r="K96"/>
  <c r="K30"/>
  <c r="K34"/>
  <c i="1" r="AG115"/>
  <c i="20" r="BK124"/>
  <c r="K124"/>
  <c r="K96"/>
  <c r="K105"/>
  <c i="16" r="BK124"/>
  <c r="K124"/>
  <c r="K96"/>
  <c r="K105"/>
  <c i="12" r="BK124"/>
  <c r="K124"/>
  <c r="K96"/>
  <c r="K30"/>
  <c r="K34"/>
  <c i="1" r="AG105"/>
  <c i="5" r="BK124"/>
  <c r="K124"/>
  <c r="K96"/>
  <c r="K30"/>
  <c r="K34"/>
  <c i="1" r="AG98"/>
  <c i="21" r="BK124"/>
  <c r="K124"/>
  <c r="K96"/>
  <c r="K105"/>
  <c i="18" r="BK124"/>
  <c r="K124"/>
  <c r="K96"/>
  <c r="K105"/>
  <c i="14" r="BK124"/>
  <c r="K124"/>
  <c r="K96"/>
  <c r="K105"/>
  <c i="11" r="BK124"/>
  <c r="K124"/>
  <c r="K96"/>
  <c r="K105"/>
  <c i="4" r="BK124"/>
  <c r="K124"/>
  <c r="K96"/>
  <c r="K30"/>
  <c r="K34"/>
  <c i="1" r="AG97"/>
  <c i="4" r="K37"/>
  <c i="1" r="AX97"/>
  <c r="AV97"/>
  <c i="9" r="K37"/>
  <c i="1" r="AX102"/>
  <c r="AV102"/>
  <c i="10" r="BK124"/>
  <c r="K124"/>
  <c r="K96"/>
  <c r="K105"/>
  <c i="12" r="F37"/>
  <c i="1" r="BB105"/>
  <c i="17" r="BK124"/>
  <c r="K124"/>
  <c r="K96"/>
  <c r="K30"/>
  <c r="K34"/>
  <c i="1" r="AG110"/>
  <c i="24" r="BK124"/>
  <c r="K124"/>
  <c r="K96"/>
  <c r="K30"/>
  <c r="K34"/>
  <c i="1" r="AG117"/>
  <c i="26" r="F37"/>
  <c i="1" r="BB119"/>
  <c i="13" r="BK124"/>
  <c r="K124"/>
  <c r="K96"/>
  <c r="K30"/>
  <c r="K34"/>
  <c i="1" r="AG106"/>
  <c i="15" r="BK124"/>
  <c r="K124"/>
  <c r="K96"/>
  <c r="K30"/>
  <c r="K34"/>
  <c i="1" r="AG108"/>
  <c i="26" r="BK124"/>
  <c r="K124"/>
  <c r="K96"/>
  <c r="K30"/>
  <c r="K34"/>
  <c i="1" r="AG119"/>
  <c i="6" r="BK124"/>
  <c r="K124"/>
  <c r="K96"/>
  <c r="K30"/>
  <c r="K34"/>
  <c i="1" r="AG99"/>
  <c i="9" r="BK124"/>
  <c r="K124"/>
  <c r="K96"/>
  <c r="K30"/>
  <c r="K34"/>
  <c i="1" r="AG102"/>
  <c r="AN102"/>
  <c i="14" r="F37"/>
  <c i="1" r="BB107"/>
  <c i="12" r="K37"/>
  <c i="1" r="AX105"/>
  <c r="AV105"/>
  <c r="AV107"/>
  <c i="11" r="K37"/>
  <c i="1" r="AX104"/>
  <c r="AV104"/>
  <c i="3" r="K37"/>
  <c i="1" r="AX96"/>
  <c r="AV96"/>
  <c i="13" r="F37"/>
  <c i="1" r="BB106"/>
  <c i="22" r="F37"/>
  <c i="1" r="BB115"/>
  <c i="2" r="F37"/>
  <c i="1" r="BB95"/>
  <c i="10" r="K37"/>
  <c i="1" r="AX103"/>
  <c r="AV103"/>
  <c i="19" r="F37"/>
  <c i="1" r="BB112"/>
  <c i="25" r="K37"/>
  <c i="1" r="AX118"/>
  <c r="AV118"/>
  <c i="10" r="F37"/>
  <c i="1" r="BB103"/>
  <c i="22" r="K37"/>
  <c i="1" r="AX115"/>
  <c r="AV115"/>
  <c i="28" r="K37"/>
  <c i="1" r="AX121"/>
  <c r="AV121"/>
  <c i="6" r="K37"/>
  <c i="1" r="AX99"/>
  <c r="AV99"/>
  <c i="9" r="F37"/>
  <c i="1" r="BB102"/>
  <c i="2" r="K105"/>
  <c i="19" r="K34"/>
  <c i="1" r="AG112"/>
  <c r="AV98"/>
  <c i="17" r="K37"/>
  <c i="1" r="AX110"/>
  <c r="AV110"/>
  <c i="21" r="F37"/>
  <c i="1" r="BB114"/>
  <c r="BE94"/>
  <c r="W37"/>
  <c i="16" r="F37"/>
  <c i="1" r="BB109"/>
  <c i="23" r="K37"/>
  <c i="1" r="AX116"/>
  <c r="AV116"/>
  <c i="11" r="F37"/>
  <c i="1" r="BB104"/>
  <c i="21" r="K37"/>
  <c i="1" r="AX114"/>
  <c r="AV114"/>
  <c i="27" r="K37"/>
  <c i="1" r="AX120"/>
  <c r="AV120"/>
  <c i="8" r="K37"/>
  <c i="1" r="AX101"/>
  <c r="AV101"/>
  <c i="20" r="F37"/>
  <c i="1" r="BB113"/>
  <c i="25" r="F37"/>
  <c i="1" r="BB118"/>
  <c i="5" r="F37"/>
  <c i="1" r="BB98"/>
  <c i="27" r="K34"/>
  <c i="1" r="AG120"/>
  <c r="AN120"/>
  <c i="3" r="K105"/>
  <c i="7" r="K37"/>
  <c i="1" r="AX100"/>
  <c r="AV100"/>
  <c i="26" r="K37"/>
  <c i="1" r="AX119"/>
  <c r="AV119"/>
  <c i="15" r="F37"/>
  <c i="1" r="BB108"/>
  <c i="28" r="K34"/>
  <c i="1" r="AG121"/>
  <c r="AN121"/>
  <c i="2" r="K37"/>
  <c i="1" r="AX95"/>
  <c r="AV95"/>
  <c i="20" r="K37"/>
  <c i="1" r="AX113"/>
  <c r="AV113"/>
  <c r="AW94"/>
  <c i="18" r="K37"/>
  <c i="1" r="AX111"/>
  <c r="AV111"/>
  <c r="BC94"/>
  <c r="AY94"/>
  <c r="AK35"/>
  <c i="17" r="F37"/>
  <c i="1" r="BB110"/>
  <c i="23" r="F37"/>
  <c i="1" r="BB116"/>
  <c r="BF94"/>
  <c r="W38"/>
  <c i="8" r="K105"/>
  <c i="4" r="F37"/>
  <c i="1" r="BB97"/>
  <c r="BD94"/>
  <c r="W36"/>
  <c i="24" r="F37"/>
  <c i="1" r="BB117"/>
  <c i="8" r="F37"/>
  <c i="1" r="BB101"/>
  <c i="19" r="K37"/>
  <c i="1" r="AX112"/>
  <c r="AV112"/>
  <c i="27" r="F37"/>
  <c i="1" r="BB120"/>
  <c i="13" r="K37"/>
  <c i="1" r="AX106"/>
  <c r="AV106"/>
  <c i="18" r="F37"/>
  <c i="1" r="BB111"/>
  <c i="24" r="K37"/>
  <c i="1" r="AX117"/>
  <c r="AV117"/>
  <c r="AV108"/>
  <c i="3" r="F37"/>
  <c i="1" r="BB96"/>
  <c i="16" r="K37"/>
  <c i="1" r="AX109"/>
  <c r="AV109"/>
  <c i="28" r="F37"/>
  <c i="1" r="BB121"/>
  <c i="6" l="1" r="K43"/>
  <c i="9" r="K43"/>
  <c i="17" r="K43"/>
  <c i="13" r="K43"/>
  <c i="12" r="K43"/>
  <c i="19" r="K43"/>
  <c i="22" r="K43"/>
  <c i="26" r="K43"/>
  <c i="27" r="K43"/>
  <c i="4" r="K43"/>
  <c i="24" r="K43"/>
  <c i="28" r="K43"/>
  <c i="10" r="Q124"/>
  <c r="I96"/>
  <c r="K31"/>
  <c i="1" r="AS103"/>
  <c i="21" r="R124"/>
  <c r="J96"/>
  <c r="K32"/>
  <c i="1" r="AT114"/>
  <c i="20" r="Q124"/>
  <c r="I96"/>
  <c r="K31"/>
  <c i="1" r="AS113"/>
  <c i="3" r="R124"/>
  <c r="J96"/>
  <c r="K32"/>
  <c i="1" r="AT96"/>
  <c i="16" r="R124"/>
  <c r="J96"/>
  <c r="K32"/>
  <c i="1" r="AT109"/>
  <c i="13" r="R124"/>
  <c r="J96"/>
  <c r="K32"/>
  <c i="1" r="AT106"/>
  <c i="17" r="R124"/>
  <c r="J96"/>
  <c r="K32"/>
  <c i="1" r="AT110"/>
  <c i="15" r="R124"/>
  <c r="J96"/>
  <c r="K32"/>
  <c i="1" r="AT108"/>
  <c i="2" r="R124"/>
  <c r="J96"/>
  <c r="K32"/>
  <c i="1" r="AT95"/>
  <c i="26" r="Q124"/>
  <c r="I96"/>
  <c r="K31"/>
  <c i="1" r="AS119"/>
  <c i="9" r="R124"/>
  <c r="J96"/>
  <c r="K32"/>
  <c i="1" r="AT102"/>
  <c i="25" r="BK124"/>
  <c r="K124"/>
  <c r="K96"/>
  <c r="K30"/>
  <c i="11" r="R124"/>
  <c r="J96"/>
  <c r="K32"/>
  <c i="1" r="AT104"/>
  <c i="2" r="K43"/>
  <c i="5" r="K43"/>
  <c i="7" r="K30"/>
  <c i="10" r="K30"/>
  <c i="16" r="K30"/>
  <c i="18" r="R124"/>
  <c r="J96"/>
  <c r="K32"/>
  <c i="1" r="AT111"/>
  <c i="20" r="K30"/>
  <c i="21" r="K30"/>
  <c i="23" r="K30"/>
  <c i="25" r="R124"/>
  <c r="J96"/>
  <c r="K32"/>
  <c i="1" r="AT118"/>
  <c i="11" r="K30"/>
  <c i="14" r="K30"/>
  <c i="15" r="K43"/>
  <c i="22" r="R124"/>
  <c r="J96"/>
  <c r="K32"/>
  <c i="1" r="AT115"/>
  <c i="3" r="K43"/>
  <c i="8" r="K43"/>
  <c i="18" r="K30"/>
  <c i="26" r="R124"/>
  <c r="J96"/>
  <c r="K32"/>
  <c i="1" r="AT119"/>
  <c i="10" r="R124"/>
  <c r="J96"/>
  <c r="K32"/>
  <c i="1" r="AT103"/>
  <c i="14" r="R124"/>
  <c r="J96"/>
  <c r="K32"/>
  <c i="1" r="AT107"/>
  <c r="AN115"/>
  <c r="AN105"/>
  <c r="AN98"/>
  <c r="AN97"/>
  <c r="AN96"/>
  <c r="AN110"/>
  <c r="AN117"/>
  <c r="AN106"/>
  <c r="AN108"/>
  <c r="AN119"/>
  <c r="AN95"/>
  <c r="AN99"/>
  <c r="AN101"/>
  <c r="AN112"/>
  <c r="BA94"/>
  <c i="6" r="K105"/>
  <c i="10" r="K34"/>
  <c i="1" r="AG103"/>
  <c r="AN103"/>
  <c i="16" r="K34"/>
  <c i="1" r="AG109"/>
  <c r="AN109"/>
  <c i="20" r="K34"/>
  <c i="1" r="AG113"/>
  <c r="AN113"/>
  <c i="22" r="K105"/>
  <c i="4" r="K105"/>
  <c i="13" r="K105"/>
  <c i="24" r="K105"/>
  <c i="26" r="K105"/>
  <c i="5" r="K105"/>
  <c i="1" r="BB94"/>
  <c r="W34"/>
  <c i="25" r="K34"/>
  <c i="1" r="AG118"/>
  <c r="AN118"/>
  <c r="W35"/>
  <c i="7" r="K34"/>
  <c i="1" r="AG100"/>
  <c r="AN100"/>
  <c i="12" r="K105"/>
  <c i="21" r="K34"/>
  <c i="1" r="AG114"/>
  <c r="AN114"/>
  <c i="23" r="K34"/>
  <c i="1" r="AG116"/>
  <c r="AN116"/>
  <c i="27" r="K105"/>
  <c i="1" r="AZ94"/>
  <c i="11" r="K34"/>
  <c i="1" r="AG104"/>
  <c r="AN104"/>
  <c i="14" r="K34"/>
  <c i="1" r="AG107"/>
  <c r="AN107"/>
  <c i="17" r="K105"/>
  <c i="9" r="K105"/>
  <c i="18" r="K34"/>
  <c i="1" r="AG111"/>
  <c r="AN111"/>
  <c i="15" r="K105"/>
  <c i="21" l="1" r="K43"/>
  <c i="7" r="K43"/>
  <c i="14" r="K43"/>
  <c i="16" r="K43"/>
  <c i="20" r="K43"/>
  <c i="23" r="K43"/>
  <c i="25" r="K43"/>
  <c i="10" r="K43"/>
  <c i="11" r="K43"/>
  <c i="18" r="K43"/>
  <c i="1" r="AX94"/>
  <c r="AK34"/>
  <c r="AS94"/>
  <c r="AK27"/>
  <c i="25" r="K105"/>
  <c i="1" r="AG94"/>
  <c r="AK26"/>
  <c r="AK31"/>
  <c r="AT94"/>
  <c r="AK28"/>
  <c l="1" r="AK40"/>
  <c r="AG125"/>
  <c r="AV94"/>
  <c l="1" r="AN94"/>
  <c r="AN12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<sst xmlns="http://schemas.openxmlformats.org/spreadsheetml/2006/main">
  <si>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</si>
  <si>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</si>
  <si>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</si>
  <si>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</si>
  <si>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</si>
  <si>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</si>
  <si>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{86dae456-f84d-4fb9-b86a-74e3f9dd44f9}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</si>
  <si>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</si>
  <si>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</si>
  <si>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</si>
  <si>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</si>
  <si>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</si>
  <si>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</si>
  <si>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</si>
  <si>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2020/15</t>
  </si>
  <si>
    <t>Stavba:</t>
  </si>
  <si>
    <t>Výměna akumulátorů SSZT Jihlava2020/2</t>
  </si>
  <si>
    <t>KSO:</t>
  </si>
  <si>
    <t>CC-CZ:</t>
  </si>
  <si>
    <t>Místo:</t>
  </si>
  <si>
    <t xml:space="preserve"> </t>
  </si>
  <si>
    <t>Datum:</t>
  </si>
  <si>
    <t>8. 10. 2020</t>
  </si>
  <si>
    <t>Zadavatel:</t>
  </si>
  <si>
    <t>IČ:</t>
  </si>
  <si>
    <t>70994234</t>
  </si>
  <si>
    <t>Správa železniční dopravní cesty, s.o.</t>
  </si>
  <si>
    <t>DIČ:</t>
  </si>
  <si>
    <t>CZ70994234</t>
  </si>
  <si>
    <t>Zhotovitel:</t>
  </si>
  <si>
    <t>Projektant:</t>
  </si>
  <si>
    <t>Zpracovatel:</t>
  </si>
  <si>
    <t>Bc. Komzák Roman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</si>
  <si>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</si>
  <si>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</si>
  <si>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</si>
  <si>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</si>
  <si>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</si>
  <si>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</si>
  <si>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</si>
  <si>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</si>
  <si>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</si>
  <si>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</si>
  <si>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</si>
  <si>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</si>
  <si>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</si>
  <si>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</si>
  <si>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</si>
  <si>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</si>
  <si>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</si>
  <si>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</si>
  <si>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</si>
  <si>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</si>
  <si>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</si>
  <si>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</si>
  <si>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</si>
  <si>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</si>
  <si>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</si>
  <si>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</si>
  <si>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</si>
  <si>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</si>
  <si>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</si>
  <si>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</si>
  <si>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</si>
  <si>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</si>
  <si>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</si>
  <si>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</si>
  <si>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</si>
  <si>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</si>
  <si>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</si>
  <si>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</si>
  <si>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</si>
  <si>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</si>
  <si>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</si>
  <si>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</si>
  <si>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</si>
  <si>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</si>
  <si>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</si>
  <si>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</si>
  <si>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</si>
  <si>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</si>
  <si>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</si>
  <si>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</si>
  <si>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</si>
  <si>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</si>
  <si>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PS02</t>
  </si>
  <si>
    <t xml:space="preserve">Nová Cerekev  - Pacov PZZ EA km 33,160</t>
  </si>
  <si>
    <t>STA</t>
  </si>
  <si>
    <t>1</t>
  </si>
  <si>
    <t>{a90da33f-d7a1-4d70-814e-2277fcedc63a}</t>
  </si>
  <si>
    <t>2</t>
  </si>
  <si>
    <t>PS03</t>
  </si>
  <si>
    <t>Dobrá Voda - Pelhřimov PZZ EA km 9,027</t>
  </si>
  <si>
    <t>{2ccfe132-eaba-4ddb-a72e-7eac66dda89e}</t>
  </si>
  <si>
    <t>PS04</t>
  </si>
  <si>
    <t>Dobronín - Šlapanov PZZ EA km 210,727</t>
  </si>
  <si>
    <t>{3599a01c-16b6-44db-993b-9ec0f7f1e58f}</t>
  </si>
  <si>
    <t>PS05</t>
  </si>
  <si>
    <t>Jihlava - Dobronín PZZ EA km 204,516</t>
  </si>
  <si>
    <t>{fcb2adcf-7e1d-40e8-95cd-c19ccd8dfc2c}</t>
  </si>
  <si>
    <t>PS01</t>
  </si>
  <si>
    <t>ŽST Jihlava PZZ EA km 198,289</t>
  </si>
  <si>
    <t>{c144b1f5-c426-49b9-9e78-38577683f4b7}</t>
  </si>
  <si>
    <t>PS06</t>
  </si>
  <si>
    <t>Dobronín - Šlapanov PZZ EA km 209,219</t>
  </si>
  <si>
    <t>{82609f2a-6db3-4745-83bf-6ef07dd16593}</t>
  </si>
  <si>
    <t>PS07</t>
  </si>
  <si>
    <t>Dobronín - ŠlapanovPZZ EA km 214,502</t>
  </si>
  <si>
    <t>{d6cc698d-6d8a-4d03-a173-7890f03af4ee}</t>
  </si>
  <si>
    <t>PS08</t>
  </si>
  <si>
    <t xml:space="preserve"> Dobrá Voda - Pelhřimov PZZ EA km 14,064</t>
  </si>
  <si>
    <t>{3aeb739c-2a34-48a3-bd52-7ef1758ec017}</t>
  </si>
  <si>
    <t>PS09</t>
  </si>
  <si>
    <t>Pelhřimov - Nová Cerekev PZZ EA km 25,004</t>
  </si>
  <si>
    <t>{681cf487-52a7-480e-872e-01502d140f21}</t>
  </si>
  <si>
    <t>PS10</t>
  </si>
  <si>
    <t>Nová Cerekev - Pacov PZZ EA km 31,360</t>
  </si>
  <si>
    <t>{477d1f76-34dd-47a8-8268-9f69ea4380b9}</t>
  </si>
  <si>
    <t>PS11</t>
  </si>
  <si>
    <t>Nová Cerekev - Pacov PZZ EA km 31,974</t>
  </si>
  <si>
    <t>{56345f7d-a400-4c87-b46b-88d4a6bd713c}</t>
  </si>
  <si>
    <t>PS12</t>
  </si>
  <si>
    <t>Nová Cerekev - Pacov PZZ EA km 34,880</t>
  </si>
  <si>
    <t>{4e7b77f0-4276-47e3-a67a-15d50b818554}</t>
  </si>
  <si>
    <t>PS13</t>
  </si>
  <si>
    <t>Přímělkov PZZ AŽD km 182,787</t>
  </si>
  <si>
    <t>{45a3708a-8d94-4594-8f23-fe6f3a044772}</t>
  </si>
  <si>
    <t>PS14</t>
  </si>
  <si>
    <t>Nová Cerekev - Pacov PZZ EA km 35,467</t>
  </si>
  <si>
    <t>{160f6c7b-ded6-48e2-aada-5fb7ef34e40b}</t>
  </si>
  <si>
    <t>PS15</t>
  </si>
  <si>
    <t>Nová Cerekev - Pacov PZZ EA km 38,250</t>
  </si>
  <si>
    <t>{9e1c6da6-306d-4b08-96ba-2697b325d997}</t>
  </si>
  <si>
    <t>PS16</t>
  </si>
  <si>
    <t>Pacov - Obrataň PZZ EA km 41,356</t>
  </si>
  <si>
    <t>{e83ad1f8-290d-4c2f-a72d-ed8b75854321}</t>
  </si>
  <si>
    <t>PS17</t>
  </si>
  <si>
    <t>Pacov - Obrataň PZZ EA km 43,795</t>
  </si>
  <si>
    <t>{aaee5a7e-3e4e-4bac-b248-e7297b1870b2}</t>
  </si>
  <si>
    <t>PS18</t>
  </si>
  <si>
    <t>Nová Cerekv - Pacov PZZ EA km 33,807</t>
  </si>
  <si>
    <t>{e64dd0cd-516f-4505-b7fb-2da26ef08373}</t>
  </si>
  <si>
    <t>PS19</t>
  </si>
  <si>
    <t>ŽST Slavonice</t>
  </si>
  <si>
    <t>{9d6b5114-e554-46e9-9170-1ef9518d4002}</t>
  </si>
  <si>
    <t>PS20</t>
  </si>
  <si>
    <t>Horní Cerekev - Dobrá Voda PZZ K km 4,328</t>
  </si>
  <si>
    <t>{209caff8-41e3-4286-b836-4388f340734c}</t>
  </si>
  <si>
    <t>PS21</t>
  </si>
  <si>
    <t>Horní Cerekev - Dobrá Voda PZZ K km 4,731</t>
  </si>
  <si>
    <t>{2a80bf56-af69-4b72-90bd-d4829ffff2d2}</t>
  </si>
  <si>
    <t>PS22</t>
  </si>
  <si>
    <t>Horní Cerekev - Dobrá Voda PZZ K km 5,553</t>
  </si>
  <si>
    <t>{6c7a9078-61e6-48e8-83b1-2145b0b5433c}</t>
  </si>
  <si>
    <t>PS23</t>
  </si>
  <si>
    <t>KrahulovPZZ K km 55,467</t>
  </si>
  <si>
    <t>{5473a861-e0b6-48dc-a453-5a4db06901d6}</t>
  </si>
  <si>
    <t>PS24</t>
  </si>
  <si>
    <t>Světlá n/S - Leština u Sv. PZZ AŽD 71 5C km 244,818</t>
  </si>
  <si>
    <t>{c3118f68-8d60-4ea0-914c-ecea2ad1f513}</t>
  </si>
  <si>
    <t>PS25</t>
  </si>
  <si>
    <t>Vlkaneč - G.Jeníkov PZZ AŽD 71 3E km 261,438</t>
  </si>
  <si>
    <t>{6aceb608-f296-4a37-8711-13e009da1adf}</t>
  </si>
  <si>
    <t>PS26</t>
  </si>
  <si>
    <t>Nová Cerekev - Pacov PZZ AŽD 71 km 29,590</t>
  </si>
  <si>
    <t>{1f1edfc6-8775-4a2a-a25a-9525d9826471}</t>
  </si>
  <si>
    <t>PS27</t>
  </si>
  <si>
    <t>ŽST Krahulov</t>
  </si>
  <si>
    <t>{296aacba-f8ae-4987-9d0e-efdb1bd6e9d1}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</si>
  <si>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</si>
  <si>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</si>
  <si>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</si>
  <si>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</si>
  <si>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</si>
  <si>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</si>
  <si>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 xml:space="preserve">PS02 - Nová Cerekev  - Pacov PZZ EA km 33,160</t>
  </si>
  <si>
    <t>Náklady z rozpočtu</t>
  </si>
  <si>
    <t>Ostatní náklady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</si>
  <si>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</si>
  <si>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</si>
  <si>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</si>
  <si>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</si>
  <si>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</si>
  <si>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</si>
  <si>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</si>
  <si>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HZS - Hodinové zúčtovací sazby</t>
  </si>
  <si>
    <t>OST - Ostatní</t>
  </si>
  <si>
    <t>VRN - Vedlejší rozpočtové náklady</t>
  </si>
  <si>
    <t xml:space="preserve">    VRN8 - Přesun stavebních kapacit</t>
  </si>
  <si>
    <t>2)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</si>
  <si>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</si>
  <si>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</si>
  <si>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</si>
  <si>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</si>
  <si>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</si>
  <si>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</si>
  <si>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</si>
  <si>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</si>
  <si>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</si>
  <si>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</si>
  <si>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</si>
  <si>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</si>
  <si>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</si>
  <si>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</si>
  <si>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</si>
  <si>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</si>
  <si>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</si>
  <si>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</si>
  <si>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7</t>
  </si>
  <si>
    <t>M</t>
  </si>
  <si>
    <t>7592920640</t>
  </si>
  <si>
    <t xml:space="preserve">Baterie Staniční akumulátory Pb blok 6 V/210 Ah C10 s pancéřovanou trubkovou elektrodou,  uzavřený - gel, cena včetně spojovacího materiálu a bateriového nosiče či stojanu</t>
  </si>
  <si>
    <t>kus</t>
  </si>
  <si>
    <t>Sborník UOŽI 01 2020</t>
  </si>
  <si>
    <t>128</t>
  </si>
  <si>
    <t>ROZPOCET</t>
  </si>
  <si>
    <t>-1376904652</t>
  </si>
  <si>
    <t>PP</t>
  </si>
  <si>
    <t>HZS</t>
  </si>
  <si>
    <t>Hodinové zúčtovací sazby</t>
  </si>
  <si>
    <t>4</t>
  </si>
  <si>
    <t>K</t>
  </si>
  <si>
    <t>HZS4232</t>
  </si>
  <si>
    <t>Hodinová zúčtovací sazba technik odborný</t>
  </si>
  <si>
    <t>hod</t>
  </si>
  <si>
    <t>CS ÚRS 2020 01</t>
  </si>
  <si>
    <t>512</t>
  </si>
  <si>
    <t>1968362647</t>
  </si>
  <si>
    <t xml:space="preserve">Hodinové zúčtovací sazby ostatních profesí  revizní a kontrolní činnost technik odborný</t>
  </si>
  <si>
    <t>OST</t>
  </si>
  <si>
    <t>Ostatní</t>
  </si>
  <si>
    <t>6</t>
  </si>
  <si>
    <t>7592905040</t>
  </si>
  <si>
    <t>Montáž bloku baterie olověné 6 V a 12 V kapacity do 200 Ah</t>
  </si>
  <si>
    <t>-101805457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</si>
  <si>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</si>
  <si>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3</t>
  </si>
  <si>
    <t>7592907040</t>
  </si>
  <si>
    <t>Demontáž bloku baterie olověné 6 V a 12 V kapacity do 200 Ah</t>
  </si>
  <si>
    <t>841270428</t>
  </si>
  <si>
    <t>VRN</t>
  </si>
  <si>
    <t>Vedlejší rozpočtové náklady</t>
  </si>
  <si>
    <t>5</t>
  </si>
  <si>
    <t>VRN8</t>
  </si>
  <si>
    <t>Přesun stavebních kapacit</t>
  </si>
  <si>
    <t>081002000</t>
  </si>
  <si>
    <t>Doprava zaměstnanců</t>
  </si>
  <si>
    <t>…</t>
  </si>
  <si>
    <t>1024</t>
  </si>
  <si>
    <t>1569184603</t>
  </si>
  <si>
    <t>PS03 - Dobrá Voda - Pelhřimov PZZ EA km 9,027</t>
  </si>
  <si>
    <t>7592930750</t>
  </si>
  <si>
    <t>Baterie Staniční akumulátory Pb blok 12 V/130 Ah C10 s mřížkovou elektrodou, uzavřený - AGM, 12+, cena včetně spojovacího materiálu a bateriového nosiče či stojanu</t>
  </si>
  <si>
    <t>-716522618</t>
  </si>
  <si>
    <t>PS04 - Dobronín - Šlapanov PZZ EA km 210,727</t>
  </si>
  <si>
    <t>8</t>
  </si>
  <si>
    <t>7592930300</t>
  </si>
  <si>
    <t>Baterie Staniční akumulátory Pb blok 6V/170 Ah C10 s mřížkovou elektrodou, uzavřený - AGM, 12+, cena včetně spojovacího materiálu a bateriového nosiče či stojanu</t>
  </si>
  <si>
    <t>-1218560728</t>
  </si>
  <si>
    <t>PS05 - Jihlava - Dobronín PZZ EA km 204,516</t>
  </si>
  <si>
    <t>9</t>
  </si>
  <si>
    <t>994660728</t>
  </si>
  <si>
    <t>10</t>
  </si>
  <si>
    <t>7592905042</t>
  </si>
  <si>
    <t>Montáž bloku baterie olověné 6 V a 12 V kapacity přes 200 Ah</t>
  </si>
  <si>
    <t>-223637247</t>
  </si>
  <si>
    <t>Montáž bloku baterie olověné 6 V a 12 V kapacity přes 200 Ah - postavení článku, připojení vodičů, ochrana svorek vazelinou, změření napětí, u tekutých baterií kontrola elektrolytu s případným doplněním destilovanou vodou</t>
  </si>
  <si>
    <t>11</t>
  </si>
  <si>
    <t>7592907042</t>
  </si>
  <si>
    <t>Demontáž bloku baterie olověné 6 V a 12 V kapacity přes 200 Ah</t>
  </si>
  <si>
    <t>-651031811</t>
  </si>
  <si>
    <t>PS01 - ŽST Jihlava PZZ EA km 198,289</t>
  </si>
  <si>
    <t>7592920745</t>
  </si>
  <si>
    <t xml:space="preserve">Baterie Staniční akumulátory Pb blok 12 V/100 Ah C10 s pancéřovanou trubkovou elektrodou,  uzavřený - gel, cena včetně spojovacího materiálu a bateriového nosiče či stojanu</t>
  </si>
  <si>
    <t>-2023204252</t>
  </si>
  <si>
    <t>PS06 - Dobronín - Šlapanov PZZ EA km 209,219</t>
  </si>
  <si>
    <t>PS07 - Dobronín - ŠlapanovPZZ EA km 214,502</t>
  </si>
  <si>
    <t>7592920755</t>
  </si>
  <si>
    <t xml:space="preserve">Baterie Staniční akumulátory Pb blok 12 V/150 Ah C10 s pancéřovanou trubkovou elektrodou,  uzavřený - gel, cena včetně spojovacího materiálu a bateriového nosiče či stojanu</t>
  </si>
  <si>
    <t>-370516843</t>
  </si>
  <si>
    <t xml:space="preserve">PS08 -  Dobrá Voda - Pelhřimov PZZ EA km 14,064</t>
  </si>
  <si>
    <t>PS09 - Pelhřimov - Nová Cerekev PZZ EA km 25,004</t>
  </si>
  <si>
    <t>PS10 - Nová Cerekev - Pacov PZZ EA km 31,360</t>
  </si>
  <si>
    <t>PS11 - Nová Cerekev - Pacov PZZ EA km 31,974</t>
  </si>
  <si>
    <t>PS12 - Nová Cerekev - Pacov PZZ EA km 34,880</t>
  </si>
  <si>
    <t>PS13 - Přímělkov PZZ AŽD km 182,787</t>
  </si>
  <si>
    <t>7592920270</t>
  </si>
  <si>
    <t xml:space="preserve">Baterie Staniční akumulátory Pb článek 2V/200 Ah C10 s pancéřovanou trubkovou elektrodou,  horizontální, uzavřený - gel, cena včetně spojovacího materiálu a bateriového nosiče či stojanu</t>
  </si>
  <si>
    <t>-951843727</t>
  </si>
  <si>
    <t>7592905030</t>
  </si>
  <si>
    <t>Montáž bloku baterie olověné 2 V a 4 V kapacity do 200 Ah</t>
  </si>
  <si>
    <t>-1521543060</t>
  </si>
  <si>
    <t>Montáž bloku baterie olověné 2 V a 4 V kapacity do 200 Ah - postavení článku, připojení vodičů, ochrana svorek vazelinou, změření napětí, u tekutých baterií kontrola elektrolytu s případným doplněním destilovanou vodou</t>
  </si>
  <si>
    <t>7592907030</t>
  </si>
  <si>
    <t>Demontáž bloku baterie olověné 2 V a 4 V kapacity do 200 Ah</t>
  </si>
  <si>
    <t>-1932709164</t>
  </si>
  <si>
    <t>PS14 - Nová Cerekev - Pacov PZZ EA km 35,467</t>
  </si>
  <si>
    <t>PS15 - Nová Cerekev - Pacov PZZ EA km 38,250</t>
  </si>
  <si>
    <t>PS16 - Pacov - Obrataň PZZ EA km 41,356</t>
  </si>
  <si>
    <t>PS17 - Pacov - Obrataň PZZ EA km 43,795</t>
  </si>
  <si>
    <t>PS18 - Nová Cerekv - Pacov PZZ EA km 33,807</t>
  </si>
  <si>
    <t>PS19 - ŽST Slavonice</t>
  </si>
  <si>
    <t>1162306361</t>
  </si>
  <si>
    <t>9901001200</t>
  </si>
  <si>
    <t>Doprava obousměrná (např. dodávek z vlastních zásob zhotovitele nebo objednatele nebo výzisku) mechanizací o nosnosti do 3,5 t elektrosoučástek, montážního materiálu, kameniva, písku, dlažebních kostek, suti, atd. do 350 km</t>
  </si>
  <si>
    <t>954376509</t>
  </si>
  <si>
    <t>Doprava obousměrná (např. dodávek z vlastních zásob zhotovitele nebo objednatele nebo výzisku) mechanizací o nosnosti do 3,5 t elektrosoučástek, montážního materiálu, kameniva, písku, dlažebních kostek, suti, atd. do 350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</si>
  <si>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PSC</t>
  </si>
  <si>
    <t>Poznámka k souboru cen:_x000d_
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 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</si>
  <si>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PS20 - Horní Cerekev - Dobrá Voda PZZ K km 4,328</t>
  </si>
  <si>
    <t>7592910160</t>
  </si>
  <si>
    <t>Baterie Staniční akumulátory NiCd článek 1,2 V/110 Ah C5 s vláknitou elektrodou, cena včetně spojovacího materiálu a bateriového nosiče či stojanu</t>
  </si>
  <si>
    <t>-382390795</t>
  </si>
  <si>
    <t>7592910310</t>
  </si>
  <si>
    <t>Baterie Staniční akumulátory Rekombinační zátka AquaGen Premium Top H (použití do 300 Ah)</t>
  </si>
  <si>
    <t>-300615955</t>
  </si>
  <si>
    <t>12</t>
  </si>
  <si>
    <t>7592905020</t>
  </si>
  <si>
    <t>Montáž bloku baterie niklokadmiové kapacity do 200 Ah</t>
  </si>
  <si>
    <t>-501460731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</si>
  <si>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</si>
  <si>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7592905070</t>
  </si>
  <si>
    <t>Montáž rekombinační zátky do 300 Ah</t>
  </si>
  <si>
    <t>-1387807118</t>
  </si>
  <si>
    <t>7592907010</t>
  </si>
  <si>
    <t>Demontáž článku niklokadmiového kapacity do 200 Ah</t>
  </si>
  <si>
    <t>-1673369075</t>
  </si>
  <si>
    <t>PS21 - Horní Cerekev - Dobrá Voda PZZ K km 4,731</t>
  </si>
  <si>
    <t>805464293</t>
  </si>
  <si>
    <t>PS22 - Horní Cerekev - Dobrá Voda PZZ K km 5,553</t>
  </si>
  <si>
    <t>2104865377</t>
  </si>
  <si>
    <t>PS23 - KrahulovPZZ K km 55,467</t>
  </si>
  <si>
    <t>-206368646</t>
  </si>
  <si>
    <t>PS24 - Světlá n/S - Leština u Sv. PZZ AŽD 71 5C km 244,818</t>
  </si>
  <si>
    <t>1143492188</t>
  </si>
  <si>
    <t>PS25 - Vlkaneč - G.Jeníkov PZZ AŽD 71 3E km 261,438</t>
  </si>
  <si>
    <t>1757643210</t>
  </si>
  <si>
    <t>PS26 - Nová Cerekev - Pacov PZZ AŽD 71 km 29,590</t>
  </si>
  <si>
    <t>7592910185</t>
  </si>
  <si>
    <t>Baterie Staniční akumulátory NiCd článek 1,2 V/250 Ah C5 s vláknitou elektrodou, cena včetně spojovacího materiálu a bateriového nosiče či stojanu</t>
  </si>
  <si>
    <t>-631380472</t>
  </si>
  <si>
    <t>7592905022</t>
  </si>
  <si>
    <t>Montáž bloku baterie niklokadmiové kapacity přes 200 Ah</t>
  </si>
  <si>
    <t>-665486368</t>
  </si>
  <si>
    <t>Montáž bloku baterie niklokadmiové kapacity přes 200 Ah - postavení článku, připojení vodičů, ochrana svorek vazelinou, změření napětí, u tekutých baterií kontrola elektrolytu s případným doplněním destilovanou vodou</t>
  </si>
  <si>
    <t>14</t>
  </si>
  <si>
    <t>7592907012</t>
  </si>
  <si>
    <t>Demontáž článku niklokadmiového kapacity přes 200 Ah</t>
  </si>
  <si>
    <t>-59286078</t>
  </si>
  <si>
    <t>PS27 - ŽST Krahulov</t>
  </si>
  <si>
    <t>7592920150</t>
  </si>
  <si>
    <t>Baterie Staniční akumulátory Pb článek 2V/600 Ah C10 s pancéřovanou trubkovou elektrodou, uzavřený větraný, cena včetně spojovacího materiálu a bateriového nosiče či stojanu</t>
  </si>
  <si>
    <t>1688253164</t>
  </si>
  <si>
    <t>7592910315</t>
  </si>
  <si>
    <t>Baterie Staniční akumulátory Rekombinační zátka AquaGen Premium Top V (použití od 301 Ah)</t>
  </si>
  <si>
    <t>-1864426702</t>
  </si>
  <si>
    <t>7592905032</t>
  </si>
  <si>
    <t>Montáž bloku baterie olověné 2 V a 4 V kapacity přes 200 Ah</t>
  </si>
  <si>
    <t>1415772706</t>
  </si>
  <si>
    <t>Montáž bloku baterie olověné 2 V a 4 V kapacity přes 200 Ah - postavení článku, připojení vodičů, ochrana svorek vazelinou, změření napětí, u tekutých baterií kontrola elektrolytu s případným doplněním destilovanou vodou</t>
  </si>
  <si>
    <t>7592905072</t>
  </si>
  <si>
    <t>Montáž rekombinační zátky nad 300 Ah</t>
  </si>
  <si>
    <t>1547112727</t>
  </si>
  <si>
    <t>7592907032</t>
  </si>
  <si>
    <t>Demontáž bloku baterie olověné 2 V a 4 V kapacity přes 200 Ah</t>
  </si>
  <si>
    <t>-1346336191</t>
  </si>
  <si>
    <t>13</t>
  </si>
  <si>
    <t>-1052209044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</si>
</sst>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2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3" borderId="6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right" vertical="center"/>
    </xf>
    <xf numFmtId="0" fontId="19" fillId="3" borderId="8" xfId="0" applyFont="1" applyFill="1" applyBorder="1" applyAlignment="1" applyProtection="1">
      <alignment horizontal="left" vertical="center"/>
    </xf>
    <xf numFmtId="0" fontId="19" fillId="3" borderId="0" xfId="0" applyFont="1" applyFill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4" fontId="20" fillId="3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8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0" borderId="23" xfId="0" applyNumberFormat="1" applyFont="1" applyBorder="1" applyAlignment="1" applyProtection="1">
      <alignment vertical="center"/>
    </xf>
    <xf numFmtId="0" fontId="32" fillId="0" borderId="23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0" fontId="13" fillId="0" borderId="15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0" borderId="23" xfId="0" applyNumberFormat="1" applyFont="1" applyBorder="1" applyAlignment="1" applyProtection="1">
      <alignment vertical="center"/>
    </xf>
    <xf numFmtId="0" fontId="13" fillId="0" borderId="14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4" fontId="8" fillId="0" borderId="20" xfId="0" applyNumberFormat="1" applyFont="1" applyBorder="1" applyAlignment="1" applyProtection="1"/>
    <xf numFmtId="166" fontId="8" fillId="0" borderId="20" xfId="0" applyNumberFormat="1" applyFont="1" applyBorder="1" applyAlignment="1" applyProtection="1"/>
    <xf numFmtId="0" fontId="8" fillId="0" borderId="21" xfId="0" applyFont="1" applyBorder="1" applyAlignment="1" applyProtection="1"/>
    <xf numFmtId="0" fontId="35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styles" Target="styles.xml" /><Relationship Id="rId30" Type="http://schemas.openxmlformats.org/officeDocument/2006/relationships/theme" Target="theme/theme1.xml" /><Relationship Id="rId31" Type="http://schemas.openxmlformats.org/officeDocument/2006/relationships/calcChain" Target="calcChain.xml" /><Relationship Id="rId3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4" t="s">
        <v>7</v>
      </c>
      <c r="BT2" s="14" t="s">
        <v>8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="1" customFormat="1" ht="24.96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S4" s="14" t="s">
        <v>12</v>
      </c>
    </row>
    <row r="5" s="1" customFormat="1" ht="12" customHeight="1">
      <c r="B5" s="18"/>
      <c r="C5" s="19"/>
      <c r="D5" s="22" t="s">
        <v>13</v>
      </c>
      <c r="E5" s="19"/>
      <c r="F5" s="19"/>
      <c r="G5" s="19"/>
      <c r="H5" s="19"/>
      <c r="I5" s="19"/>
      <c r="J5" s="19"/>
      <c r="K5" s="23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7</v>
      </c>
    </row>
    <row r="6" s="1" customFormat="1" ht="36.96" customHeight="1">
      <c r="B6" s="18"/>
      <c r="C6" s="19"/>
      <c r="D6" s="24" t="s">
        <v>15</v>
      </c>
      <c r="E6" s="19"/>
      <c r="F6" s="19"/>
      <c r="G6" s="19"/>
      <c r="H6" s="19"/>
      <c r="I6" s="19"/>
      <c r="J6" s="19"/>
      <c r="K6" s="25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7</v>
      </c>
    </row>
    <row r="7" s="1" customFormat="1" ht="12" customHeight="1">
      <c r="B7" s="18"/>
      <c r="C7" s="19"/>
      <c r="D7" s="26" t="s">
        <v>17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18</v>
      </c>
      <c r="AL7" s="19"/>
      <c r="AM7" s="19"/>
      <c r="AN7" s="23" t="s">
        <v>1</v>
      </c>
      <c r="AO7" s="19"/>
      <c r="AP7" s="19"/>
      <c r="AQ7" s="19"/>
      <c r="AR7" s="17"/>
      <c r="BS7" s="14" t="s">
        <v>7</v>
      </c>
    </row>
    <row r="8" s="1" customFormat="1" ht="12" customHeight="1">
      <c r="B8" s="18"/>
      <c r="C8" s="19"/>
      <c r="D8" s="26" t="s">
        <v>19</v>
      </c>
      <c r="E8" s="19"/>
      <c r="F8" s="19"/>
      <c r="G8" s="19"/>
      <c r="H8" s="19"/>
      <c r="I8" s="19"/>
      <c r="J8" s="19"/>
      <c r="K8" s="23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21</v>
      </c>
      <c r="AL8" s="19"/>
      <c r="AM8" s="19"/>
      <c r="AN8" s="23" t="s">
        <v>22</v>
      </c>
      <c r="AO8" s="19"/>
      <c r="AP8" s="19"/>
      <c r="AQ8" s="19"/>
      <c r="AR8" s="17"/>
      <c r="BS8" s="14" t="s">
        <v>7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7</v>
      </c>
    </row>
    <row r="10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3" t="s">
        <v>25</v>
      </c>
      <c r="AO10" s="19"/>
      <c r="AP10" s="19"/>
      <c r="AQ10" s="19"/>
      <c r="AR10" s="17"/>
      <c r="BS10" s="14" t="s">
        <v>7</v>
      </c>
    </row>
    <row r="11" s="1" customFormat="1" ht="18.48" customHeight="1">
      <c r="B11" s="18"/>
      <c r="C11" s="19"/>
      <c r="D11" s="19"/>
      <c r="E11" s="23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3" t="s">
        <v>28</v>
      </c>
      <c r="AO11" s="19"/>
      <c r="AP11" s="19"/>
      <c r="AQ11" s="19"/>
      <c r="AR11" s="17"/>
      <c r="BS11" s="14" t="s">
        <v>7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7</v>
      </c>
    </row>
    <row r="13" s="1" customFormat="1" ht="12" customHeight="1">
      <c r="B13" s="18"/>
      <c r="C13" s="19"/>
      <c r="D13" s="26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7</v>
      </c>
    </row>
    <row r="14">
      <c r="B14" s="18"/>
      <c r="C14" s="19"/>
      <c r="D14" s="19"/>
      <c r="E14" s="23" t="s">
        <v>20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27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7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20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7</v>
      </c>
    </row>
    <row r="19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7</v>
      </c>
    </row>
    <row r="20" s="1" customFormat="1" ht="18.48" customHeight="1">
      <c r="B20" s="18"/>
      <c r="C20" s="19"/>
      <c r="D20" s="19"/>
      <c r="E20" s="23" t="s">
        <v>32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1" customFormat="1" ht="14.4" customHeight="1">
      <c r="B26" s="18"/>
      <c r="C26" s="19"/>
      <c r="D26" s="29" t="s">
        <v>34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0">
        <f>ROUND(AG94,2)</f>
        <v>2873375.2000000002</v>
      </c>
      <c r="AL26" s="19"/>
      <c r="AM26" s="19"/>
      <c r="AN26" s="19"/>
      <c r="AO26" s="19"/>
      <c r="AP26" s="19"/>
      <c r="AQ26" s="19"/>
      <c r="AR26" s="17"/>
    </row>
    <row r="27">
      <c r="B27" s="18"/>
      <c r="C27" s="19"/>
      <c r="D27" s="19"/>
      <c r="E27" s="31" t="s">
        <v>35</v>
      </c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2">
        <f>ROUND(AS94,2)</f>
        <v>2517160</v>
      </c>
      <c r="AL27" s="32"/>
      <c r="AM27" s="32"/>
      <c r="AN27" s="32"/>
      <c r="AO27" s="32"/>
      <c r="AP27" s="19"/>
      <c r="AQ27" s="19"/>
      <c r="AR27" s="17"/>
    </row>
    <row r="28" s="2" customFormat="1">
      <c r="A28" s="33"/>
      <c r="B28" s="34"/>
      <c r="C28" s="35"/>
      <c r="D28" s="35"/>
      <c r="E28" s="31" t="s">
        <v>36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2">
        <f>ROUND(AT94,2)</f>
        <v>356215.20000000001</v>
      </c>
      <c r="AL28" s="32"/>
      <c r="AM28" s="32"/>
      <c r="AN28" s="32"/>
      <c r="AO28" s="32"/>
      <c r="AP28" s="35"/>
      <c r="AQ28" s="35"/>
      <c r="AR28" s="36"/>
      <c r="BG28" s="33"/>
    </row>
    <row r="29" s="2" customFormat="1" ht="14.4" customHeight="1">
      <c r="A29" s="33"/>
      <c r="B29" s="34"/>
      <c r="C29" s="35"/>
      <c r="D29" s="29" t="s">
        <v>37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0">
        <f>ROUND(AG123, 2)</f>
        <v>0</v>
      </c>
      <c r="AL29" s="30"/>
      <c r="AM29" s="30"/>
      <c r="AN29" s="30"/>
      <c r="AO29" s="30"/>
      <c r="AP29" s="35"/>
      <c r="AQ29" s="35"/>
      <c r="AR29" s="36"/>
      <c r="BG29" s="33"/>
    </row>
    <row r="30" s="2" customFormat="1" ht="6.96" customHeight="1">
      <c r="A30" s="33"/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6"/>
      <c r="BG30" s="33"/>
    </row>
    <row r="31" s="2" customFormat="1" ht="25.92" customHeight="1">
      <c r="A31" s="33"/>
      <c r="B31" s="34"/>
      <c r="C31" s="35"/>
      <c r="D31" s="37" t="s">
        <v>38</v>
      </c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9">
        <f>ROUND(AK26 + AK29, 2)</f>
        <v>2873375.2000000002</v>
      </c>
      <c r="AL31" s="38"/>
      <c r="AM31" s="38"/>
      <c r="AN31" s="38"/>
      <c r="AO31" s="38"/>
      <c r="AP31" s="35"/>
      <c r="AQ31" s="35"/>
      <c r="AR31" s="36"/>
      <c r="BG31" s="33"/>
    </row>
    <row r="32" s="2" customFormat="1" ht="6.96" customHeight="1">
      <c r="A32" s="33"/>
      <c r="B32" s="34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6"/>
      <c r="BG32" s="33"/>
    </row>
    <row r="33" s="2" customFormat="1">
      <c r="A33" s="33"/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40" t="s">
        <v>39</v>
      </c>
      <c r="M33" s="40"/>
      <c r="N33" s="40"/>
      <c r="O33" s="40"/>
      <c r="P33" s="40"/>
      <c r="Q33" s="35"/>
      <c r="R33" s="35"/>
      <c r="S33" s="35"/>
      <c r="T33" s="35"/>
      <c r="U33" s="35"/>
      <c r="V33" s="35"/>
      <c r="W33" s="40" t="s">
        <v>40</v>
      </c>
      <c r="X33" s="40"/>
      <c r="Y33" s="40"/>
      <c r="Z33" s="40"/>
      <c r="AA33" s="40"/>
      <c r="AB33" s="40"/>
      <c r="AC33" s="40"/>
      <c r="AD33" s="40"/>
      <c r="AE33" s="40"/>
      <c r="AF33" s="35"/>
      <c r="AG33" s="35"/>
      <c r="AH33" s="35"/>
      <c r="AI33" s="35"/>
      <c r="AJ33" s="35"/>
      <c r="AK33" s="40" t="s">
        <v>41</v>
      </c>
      <c r="AL33" s="40"/>
      <c r="AM33" s="40"/>
      <c r="AN33" s="40"/>
      <c r="AO33" s="40"/>
      <c r="AP33" s="35"/>
      <c r="AQ33" s="35"/>
      <c r="AR33" s="36"/>
      <c r="BG33" s="33"/>
    </row>
    <row r="34" s="3" customFormat="1" ht="14.4" customHeight="1">
      <c r="A34" s="3"/>
      <c r="B34" s="41"/>
      <c r="C34" s="42"/>
      <c r="D34" s="26" t="s">
        <v>42</v>
      </c>
      <c r="E34" s="42"/>
      <c r="F34" s="26" t="s">
        <v>43</v>
      </c>
      <c r="G34" s="42"/>
      <c r="H34" s="42"/>
      <c r="I34" s="42"/>
      <c r="J34" s="42"/>
      <c r="K34" s="42"/>
      <c r="L34" s="43">
        <v>0.20999999999999999</v>
      </c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4">
        <f>ROUND(BB94 + SUM(CD123), 2)</f>
        <v>2873375.2000000002</v>
      </c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4">
        <f>ROUND(AX94 + SUM(BY123), 2)</f>
        <v>603408.79000000004</v>
      </c>
      <c r="AL34" s="42"/>
      <c r="AM34" s="42"/>
      <c r="AN34" s="42"/>
      <c r="AO34" s="42"/>
      <c r="AP34" s="42"/>
      <c r="AQ34" s="42"/>
      <c r="AR34" s="45"/>
      <c r="BG34" s="3"/>
    </row>
    <row r="35" s="3" customFormat="1" ht="14.4" customHeight="1">
      <c r="A35" s="3"/>
      <c r="B35" s="41"/>
      <c r="C35" s="42"/>
      <c r="D35" s="42"/>
      <c r="E35" s="42"/>
      <c r="F35" s="26" t="s">
        <v>44</v>
      </c>
      <c r="G35" s="42"/>
      <c r="H35" s="42"/>
      <c r="I35" s="42"/>
      <c r="J35" s="42"/>
      <c r="K35" s="42"/>
      <c r="L35" s="43">
        <v>0.14999999999999999</v>
      </c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4">
        <f>ROUND(BC94 + SUM(CE123), 2)</f>
        <v>0</v>
      </c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4">
        <f>ROUND(AY94 + SUM(BZ123), 2)</f>
        <v>0</v>
      </c>
      <c r="AL35" s="42"/>
      <c r="AM35" s="42"/>
      <c r="AN35" s="42"/>
      <c r="AO35" s="42"/>
      <c r="AP35" s="42"/>
      <c r="AQ35" s="42"/>
      <c r="AR35" s="45"/>
      <c r="BG35" s="3"/>
    </row>
    <row r="36" hidden="1" s="3" customFormat="1" ht="14.4" customHeight="1">
      <c r="A36" s="3"/>
      <c r="B36" s="41"/>
      <c r="C36" s="42"/>
      <c r="D36" s="42"/>
      <c r="E36" s="42"/>
      <c r="F36" s="26" t="s">
        <v>45</v>
      </c>
      <c r="G36" s="42"/>
      <c r="H36" s="42"/>
      <c r="I36" s="42"/>
      <c r="J36" s="42"/>
      <c r="K36" s="42"/>
      <c r="L36" s="43">
        <v>0.20999999999999999</v>
      </c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4">
        <f>ROUND(BD94 + SUM(CF123), 2)</f>
        <v>0</v>
      </c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4">
        <v>0</v>
      </c>
      <c r="AL36" s="42"/>
      <c r="AM36" s="42"/>
      <c r="AN36" s="42"/>
      <c r="AO36" s="42"/>
      <c r="AP36" s="42"/>
      <c r="AQ36" s="42"/>
      <c r="AR36" s="45"/>
      <c r="BG36" s="3"/>
    </row>
    <row r="37" hidden="1" s="3" customFormat="1" ht="14.4" customHeight="1">
      <c r="A37" s="3"/>
      <c r="B37" s="41"/>
      <c r="C37" s="42"/>
      <c r="D37" s="42"/>
      <c r="E37" s="42"/>
      <c r="F37" s="26" t="s">
        <v>46</v>
      </c>
      <c r="G37" s="42"/>
      <c r="H37" s="42"/>
      <c r="I37" s="42"/>
      <c r="J37" s="42"/>
      <c r="K37" s="42"/>
      <c r="L37" s="43">
        <v>0.14999999999999999</v>
      </c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4">
        <f>ROUND(BE94 + SUM(CG123), 2)</f>
        <v>0</v>
      </c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4">
        <v>0</v>
      </c>
      <c r="AL37" s="42"/>
      <c r="AM37" s="42"/>
      <c r="AN37" s="42"/>
      <c r="AO37" s="42"/>
      <c r="AP37" s="42"/>
      <c r="AQ37" s="42"/>
      <c r="AR37" s="45"/>
      <c r="BG37" s="3"/>
    </row>
    <row r="38" hidden="1" s="3" customFormat="1" ht="14.4" customHeight="1">
      <c r="A38" s="3"/>
      <c r="B38" s="41"/>
      <c r="C38" s="42"/>
      <c r="D38" s="42"/>
      <c r="E38" s="42"/>
      <c r="F38" s="26" t="s">
        <v>47</v>
      </c>
      <c r="G38" s="42"/>
      <c r="H38" s="42"/>
      <c r="I38" s="42"/>
      <c r="J38" s="42"/>
      <c r="K38" s="42"/>
      <c r="L38" s="43">
        <v>0</v>
      </c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4">
        <f>ROUND(BF94 + SUM(CH123), 2)</f>
        <v>0</v>
      </c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4">
        <v>0</v>
      </c>
      <c r="AL38" s="42"/>
      <c r="AM38" s="42"/>
      <c r="AN38" s="42"/>
      <c r="AO38" s="42"/>
      <c r="AP38" s="42"/>
      <c r="AQ38" s="42"/>
      <c r="AR38" s="45"/>
      <c r="BG38" s="3"/>
    </row>
    <row r="39" s="2" customFormat="1" ht="6.96" customHeight="1">
      <c r="A39" s="33"/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6"/>
      <c r="BG39" s="33"/>
    </row>
    <row r="40" s="2" customFormat="1" ht="25.92" customHeight="1">
      <c r="A40" s="33"/>
      <c r="B40" s="34"/>
      <c r="C40" s="46"/>
      <c r="D40" s="47" t="s">
        <v>48</v>
      </c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9" t="s">
        <v>49</v>
      </c>
      <c r="U40" s="48"/>
      <c r="V40" s="48"/>
      <c r="W40" s="48"/>
      <c r="X40" s="50" t="s">
        <v>50</v>
      </c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51">
        <f>SUM(AK31:AK38)</f>
        <v>3476783.9900000002</v>
      </c>
      <c r="AL40" s="48"/>
      <c r="AM40" s="48"/>
      <c r="AN40" s="48"/>
      <c r="AO40" s="52"/>
      <c r="AP40" s="46"/>
      <c r="AQ40" s="46"/>
      <c r="AR40" s="36"/>
      <c r="BG40" s="33"/>
    </row>
    <row r="41" s="2" customFormat="1" ht="6.96" customHeight="1">
      <c r="A41" s="33"/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6"/>
      <c r="BG41" s="33"/>
    </row>
    <row r="42" s="2" customFormat="1" ht="14.4" customHeight="1">
      <c r="A42" s="33"/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6"/>
      <c r="BG42" s="33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3"/>
      <c r="C49" s="54"/>
      <c r="D49" s="55" t="s">
        <v>51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52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3"/>
      <c r="B60" s="34"/>
      <c r="C60" s="35"/>
      <c r="D60" s="58" t="s">
        <v>53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8" t="s">
        <v>54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8" t="s">
        <v>53</v>
      </c>
      <c r="AI60" s="38"/>
      <c r="AJ60" s="38"/>
      <c r="AK60" s="38"/>
      <c r="AL60" s="38"/>
      <c r="AM60" s="58" t="s">
        <v>54</v>
      </c>
      <c r="AN60" s="38"/>
      <c r="AO60" s="38"/>
      <c r="AP60" s="35"/>
      <c r="AQ60" s="35"/>
      <c r="AR60" s="36"/>
      <c r="BG60" s="33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3"/>
      <c r="B64" s="34"/>
      <c r="C64" s="35"/>
      <c r="D64" s="55" t="s">
        <v>55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56</v>
      </c>
      <c r="AI64" s="59"/>
      <c r="AJ64" s="59"/>
      <c r="AK64" s="59"/>
      <c r="AL64" s="59"/>
      <c r="AM64" s="59"/>
      <c r="AN64" s="59"/>
      <c r="AO64" s="59"/>
      <c r="AP64" s="35"/>
      <c r="AQ64" s="35"/>
      <c r="AR64" s="36"/>
      <c r="BG64" s="33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3"/>
      <c r="B75" s="34"/>
      <c r="C75" s="35"/>
      <c r="D75" s="58" t="s">
        <v>53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8" t="s">
        <v>54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8" t="s">
        <v>53</v>
      </c>
      <c r="AI75" s="38"/>
      <c r="AJ75" s="38"/>
      <c r="AK75" s="38"/>
      <c r="AL75" s="38"/>
      <c r="AM75" s="58" t="s">
        <v>54</v>
      </c>
      <c r="AN75" s="38"/>
      <c r="AO75" s="38"/>
      <c r="AP75" s="35"/>
      <c r="AQ75" s="35"/>
      <c r="AR75" s="36"/>
      <c r="BG75" s="33"/>
    </row>
    <row r="76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G76" s="33"/>
    </row>
    <row r="77" s="2" customFormat="1" ht="6.96" customHeight="1">
      <c r="A77" s="33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6"/>
      <c r="BG77" s="33"/>
    </row>
    <row r="81" s="2" customFormat="1" ht="6.96" customHeight="1">
      <c r="A81" s="33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6"/>
      <c r="BG81" s="33"/>
    </row>
    <row r="82" s="2" customFormat="1" ht="24.96" customHeight="1">
      <c r="A82" s="33"/>
      <c r="B82" s="34"/>
      <c r="C82" s="20" t="s">
        <v>57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G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G83" s="33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2020/15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G84" s="4"/>
    </row>
    <row r="85" s="5" customFormat="1" ht="36.96" customHeight="1">
      <c r="A85" s="5"/>
      <c r="B85" s="67"/>
      <c r="C85" s="68" t="s">
        <v>15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Výměna akumulátorů SSZT Jihlava2020/2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G85" s="5"/>
    </row>
    <row r="86" s="2" customFormat="1" ht="6.96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G86" s="33"/>
    </row>
    <row r="87" s="2" customFormat="1" ht="12" customHeight="1">
      <c r="A87" s="33"/>
      <c r="B87" s="34"/>
      <c r="C87" s="26" t="s">
        <v>19</v>
      </c>
      <c r="D87" s="35"/>
      <c r="E87" s="35"/>
      <c r="F87" s="35"/>
      <c r="G87" s="35"/>
      <c r="H87" s="35"/>
      <c r="I87" s="35"/>
      <c r="J87" s="35"/>
      <c r="K87" s="35"/>
      <c r="L87" s="72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6" t="s">
        <v>21</v>
      </c>
      <c r="AJ87" s="35"/>
      <c r="AK87" s="35"/>
      <c r="AL87" s="35"/>
      <c r="AM87" s="73" t="str">
        <f>IF(AN8= "","",AN8)</f>
        <v>8. 10. 2020</v>
      </c>
      <c r="AN87" s="73"/>
      <c r="AO87" s="35"/>
      <c r="AP87" s="35"/>
      <c r="AQ87" s="35"/>
      <c r="AR87" s="36"/>
      <c r="BG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G88" s="33"/>
    </row>
    <row r="89" s="2" customFormat="1" ht="15.15" customHeight="1">
      <c r="A89" s="33"/>
      <c r="B89" s="34"/>
      <c r="C89" s="26" t="s">
        <v>23</v>
      </c>
      <c r="D89" s="35"/>
      <c r="E89" s="35"/>
      <c r="F89" s="35"/>
      <c r="G89" s="35"/>
      <c r="H89" s="35"/>
      <c r="I89" s="35"/>
      <c r="J89" s="35"/>
      <c r="K89" s="35"/>
      <c r="L89" s="65" t="str">
        <f>IF(E11= "","",E11)</f>
        <v>Správa železniční dopravní cesty, s.o.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6" t="s">
        <v>30</v>
      </c>
      <c r="AJ89" s="35"/>
      <c r="AK89" s="35"/>
      <c r="AL89" s="35"/>
      <c r="AM89" s="74" t="str">
        <f>IF(E17="","",E17)</f>
        <v xml:space="preserve"> </v>
      </c>
      <c r="AN89" s="65"/>
      <c r="AO89" s="65"/>
      <c r="AP89" s="65"/>
      <c r="AQ89" s="35"/>
      <c r="AR89" s="36"/>
      <c r="AS89" s="75" t="s">
        <v>58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7"/>
      <c r="BE89" s="77"/>
      <c r="BF89" s="78"/>
      <c r="BG89" s="33"/>
    </row>
    <row r="90" s="2" customFormat="1" ht="15.15" customHeight="1">
      <c r="A90" s="33"/>
      <c r="B90" s="34"/>
      <c r="C90" s="26" t="s">
        <v>29</v>
      </c>
      <c r="D90" s="35"/>
      <c r="E90" s="35"/>
      <c r="F90" s="35"/>
      <c r="G90" s="35"/>
      <c r="H90" s="35"/>
      <c r="I90" s="35"/>
      <c r="J90" s="35"/>
      <c r="K90" s="35"/>
      <c r="L90" s="65" t="str">
        <f>IF(E14="","",E14)</f>
        <v xml:space="preserve"> </v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6" t="s">
        <v>31</v>
      </c>
      <c r="AJ90" s="35"/>
      <c r="AK90" s="35"/>
      <c r="AL90" s="35"/>
      <c r="AM90" s="74" t="str">
        <f>IF(E20="","",E20)</f>
        <v>Bc. Komzák Roman</v>
      </c>
      <c r="AN90" s="65"/>
      <c r="AO90" s="65"/>
      <c r="AP90" s="65"/>
      <c r="AQ90" s="35"/>
      <c r="AR90" s="36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1"/>
      <c r="BE90" s="81"/>
      <c r="BF90" s="82"/>
      <c r="BG90" s="33"/>
    </row>
    <row r="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5"/>
      <c r="BE91" s="85"/>
      <c r="BF91" s="86"/>
      <c r="BG91" s="33"/>
    </row>
    <row r="92" s="2" customFormat="1" ht="29.28" customHeight="1">
      <c r="A92" s="33"/>
      <c r="B92" s="34"/>
      <c r="C92" s="87" t="s">
        <v>59</v>
      </c>
      <c r="D92" s="88"/>
      <c r="E92" s="88"/>
      <c r="F92" s="88"/>
      <c r="G92" s="88"/>
      <c r="H92" s="89"/>
      <c r="I92" s="90" t="s">
        <v>60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61</v>
      </c>
      <c r="AH92" s="88"/>
      <c r="AI92" s="88"/>
      <c r="AJ92" s="88"/>
      <c r="AK92" s="88"/>
      <c r="AL92" s="88"/>
      <c r="AM92" s="88"/>
      <c r="AN92" s="90" t="s">
        <v>62</v>
      </c>
      <c r="AO92" s="88"/>
      <c r="AP92" s="92"/>
      <c r="AQ92" s="93" t="s">
        <v>63</v>
      </c>
      <c r="AR92" s="36"/>
      <c r="AS92" s="94" t="s">
        <v>64</v>
      </c>
      <c r="AT92" s="95" t="s">
        <v>65</v>
      </c>
      <c r="AU92" s="95" t="s">
        <v>66</v>
      </c>
      <c r="AV92" s="95" t="s">
        <v>67</v>
      </c>
      <c r="AW92" s="95" t="s">
        <v>68</v>
      </c>
      <c r="AX92" s="95" t="s">
        <v>69</v>
      </c>
      <c r="AY92" s="95" t="s">
        <v>70</v>
      </c>
      <c r="AZ92" s="95" t="s">
        <v>71</v>
      </c>
      <c r="BA92" s="95" t="s">
        <v>72</v>
      </c>
      <c r="BB92" s="95" t="s">
        <v>73</v>
      </c>
      <c r="BC92" s="95" t="s">
        <v>74</v>
      </c>
      <c r="BD92" s="95" t="s">
        <v>75</v>
      </c>
      <c r="BE92" s="95" t="s">
        <v>76</v>
      </c>
      <c r="BF92" s="96" t="s">
        <v>77</v>
      </c>
      <c r="BG92" s="33"/>
    </row>
    <row r="93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8"/>
      <c r="BE93" s="98"/>
      <c r="BF93" s="99"/>
      <c r="BG93" s="33"/>
    </row>
    <row r="94" s="6" customFormat="1" ht="32.4" customHeight="1">
      <c r="A94" s="6"/>
      <c r="B94" s="100"/>
      <c r="C94" s="101" t="s">
        <v>78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ROUND(SUM(AG95:AG121),2)</f>
        <v>2873375.2000000002</v>
      </c>
      <c r="AH94" s="103"/>
      <c r="AI94" s="103"/>
      <c r="AJ94" s="103"/>
      <c r="AK94" s="103"/>
      <c r="AL94" s="103"/>
      <c r="AM94" s="103"/>
      <c r="AN94" s="104">
        <f>SUM(AG94,AV94)</f>
        <v>3476783.9900000002</v>
      </c>
      <c r="AO94" s="104"/>
      <c r="AP94" s="104"/>
      <c r="AQ94" s="105" t="s">
        <v>1</v>
      </c>
      <c r="AR94" s="106"/>
      <c r="AS94" s="107">
        <f>ROUND(SUM(AS95:AS121),2)</f>
        <v>2517160</v>
      </c>
      <c r="AT94" s="108">
        <f>ROUND(SUM(AT95:AT121),2)</f>
        <v>356215.20000000001</v>
      </c>
      <c r="AU94" s="109">
        <f>ROUND(SUM(AU95:AU121),2)</f>
        <v>0</v>
      </c>
      <c r="AV94" s="109">
        <f>ROUND(SUM(AX94:AY94),2)</f>
        <v>603408.79000000004</v>
      </c>
      <c r="AW94" s="110">
        <f>ROUND(SUM(AW95:AW121),5)</f>
        <v>54</v>
      </c>
      <c r="AX94" s="109">
        <f>ROUND(BB94*L34,2)</f>
        <v>603408.79000000004</v>
      </c>
      <c r="AY94" s="109">
        <f>ROUND(BC94*L35,2)</f>
        <v>0</v>
      </c>
      <c r="AZ94" s="109">
        <f>ROUND(BD94*L34,2)</f>
        <v>0</v>
      </c>
      <c r="BA94" s="109">
        <f>ROUND(BE94*L35,2)</f>
        <v>0</v>
      </c>
      <c r="BB94" s="109">
        <f>ROUND(SUM(BB95:BB121),2)</f>
        <v>2873375.2000000002</v>
      </c>
      <c r="BC94" s="109">
        <f>ROUND(SUM(BC95:BC121),2)</f>
        <v>0</v>
      </c>
      <c r="BD94" s="109">
        <f>ROUND(SUM(BD95:BD121),2)</f>
        <v>0</v>
      </c>
      <c r="BE94" s="109">
        <f>ROUND(SUM(BE95:BE121),2)</f>
        <v>0</v>
      </c>
      <c r="BF94" s="111">
        <f>ROUND(SUM(BF95:BF121),2)</f>
        <v>0</v>
      </c>
      <c r="BG94" s="6"/>
      <c r="BS94" s="112" t="s">
        <v>79</v>
      </c>
      <c r="BT94" s="112" t="s">
        <v>80</v>
      </c>
      <c r="BU94" s="113" t="s">
        <v>81</v>
      </c>
      <c r="BV94" s="112" t="s">
        <v>82</v>
      </c>
      <c r="BW94" s="112" t="s">
        <v>6</v>
      </c>
      <c r="BX94" s="112" t="s">
        <v>83</v>
      </c>
      <c r="CL94" s="112" t="s">
        <v>1</v>
      </c>
    </row>
    <row r="95" s="7" customFormat="1" ht="24.75" customHeight="1">
      <c r="A95" s="114" t="s">
        <v>84</v>
      </c>
      <c r="B95" s="115"/>
      <c r="C95" s="116"/>
      <c r="D95" s="117" t="s">
        <v>85</v>
      </c>
      <c r="E95" s="117"/>
      <c r="F95" s="117"/>
      <c r="G95" s="117"/>
      <c r="H95" s="117"/>
      <c r="I95" s="118"/>
      <c r="J95" s="117" t="s">
        <v>86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'PS02 - Nová Cerekev  - Pa...'!K34</f>
        <v>54666</v>
      </c>
      <c r="AH95" s="118"/>
      <c r="AI95" s="118"/>
      <c r="AJ95" s="118"/>
      <c r="AK95" s="118"/>
      <c r="AL95" s="118"/>
      <c r="AM95" s="118"/>
      <c r="AN95" s="119">
        <f>SUM(AG95,AV95)</f>
        <v>66145.860000000001</v>
      </c>
      <c r="AO95" s="118"/>
      <c r="AP95" s="118"/>
      <c r="AQ95" s="120" t="s">
        <v>87</v>
      </c>
      <c r="AR95" s="121"/>
      <c r="AS95" s="122">
        <f>'PS02 - Nová Cerekev  - Pa...'!K31</f>
        <v>46000</v>
      </c>
      <c r="AT95" s="123">
        <f>'PS02 - Nová Cerekev  - Pa...'!K32</f>
        <v>8666</v>
      </c>
      <c r="AU95" s="123">
        <v>0</v>
      </c>
      <c r="AV95" s="123">
        <f>ROUND(SUM(AX95:AY95),2)</f>
        <v>11479.860000000001</v>
      </c>
      <c r="AW95" s="124">
        <f>'PS02 - Nová Cerekev  - Pa...'!T124</f>
        <v>2</v>
      </c>
      <c r="AX95" s="123">
        <f>'PS02 - Nová Cerekev  - Pa...'!K37</f>
        <v>11479.860000000001</v>
      </c>
      <c r="AY95" s="123">
        <f>'PS02 - Nová Cerekev  - Pa...'!K38</f>
        <v>0</v>
      </c>
      <c r="AZ95" s="123">
        <f>'PS02 - Nová Cerekev  - Pa...'!K39</f>
        <v>0</v>
      </c>
      <c r="BA95" s="123">
        <f>'PS02 - Nová Cerekev  - Pa...'!K40</f>
        <v>0</v>
      </c>
      <c r="BB95" s="123">
        <f>'PS02 - Nová Cerekev  - Pa...'!F37</f>
        <v>54666</v>
      </c>
      <c r="BC95" s="123">
        <f>'PS02 - Nová Cerekev  - Pa...'!F38</f>
        <v>0</v>
      </c>
      <c r="BD95" s="123">
        <f>'PS02 - Nová Cerekev  - Pa...'!F39</f>
        <v>0</v>
      </c>
      <c r="BE95" s="123">
        <f>'PS02 - Nová Cerekev  - Pa...'!F40</f>
        <v>0</v>
      </c>
      <c r="BF95" s="125">
        <f>'PS02 - Nová Cerekev  - Pa...'!F41</f>
        <v>0</v>
      </c>
      <c r="BG95" s="7"/>
      <c r="BT95" s="126" t="s">
        <v>88</v>
      </c>
      <c r="BV95" s="126" t="s">
        <v>82</v>
      </c>
      <c r="BW95" s="126" t="s">
        <v>89</v>
      </c>
      <c r="BX95" s="126" t="s">
        <v>6</v>
      </c>
      <c r="CL95" s="126" t="s">
        <v>1</v>
      </c>
      <c r="CM95" s="126" t="s">
        <v>90</v>
      </c>
    </row>
    <row r="96" s="7" customFormat="1" ht="24.75" customHeight="1">
      <c r="A96" s="114" t="s">
        <v>84</v>
      </c>
      <c r="B96" s="115"/>
      <c r="C96" s="116"/>
      <c r="D96" s="117" t="s">
        <v>91</v>
      </c>
      <c r="E96" s="117"/>
      <c r="F96" s="117"/>
      <c r="G96" s="117"/>
      <c r="H96" s="117"/>
      <c r="I96" s="118"/>
      <c r="J96" s="117" t="s">
        <v>92</v>
      </c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9">
        <f>'PS03 - Dobrá Voda - Pelhř...'!K34</f>
        <v>32694</v>
      </c>
      <c r="AH96" s="118"/>
      <c r="AI96" s="118"/>
      <c r="AJ96" s="118"/>
      <c r="AK96" s="118"/>
      <c r="AL96" s="118"/>
      <c r="AM96" s="118"/>
      <c r="AN96" s="119">
        <f>SUM(AG96,AV96)</f>
        <v>39559.739999999998</v>
      </c>
      <c r="AO96" s="118"/>
      <c r="AP96" s="118"/>
      <c r="AQ96" s="120" t="s">
        <v>87</v>
      </c>
      <c r="AR96" s="121"/>
      <c r="AS96" s="122">
        <f>'PS03 - Dobrá Voda - Pelhř...'!K31</f>
        <v>25600</v>
      </c>
      <c r="AT96" s="123">
        <f>'PS03 - Dobrá Voda - Pelhř...'!K32</f>
        <v>7094</v>
      </c>
      <c r="AU96" s="123">
        <v>0</v>
      </c>
      <c r="AV96" s="123">
        <f>ROUND(SUM(AX96:AY96),2)</f>
        <v>6865.7399999999998</v>
      </c>
      <c r="AW96" s="124">
        <f>'PS03 - Dobrá Voda - Pelhř...'!T124</f>
        <v>2</v>
      </c>
      <c r="AX96" s="123">
        <f>'PS03 - Dobrá Voda - Pelhř...'!K37</f>
        <v>6865.7399999999998</v>
      </c>
      <c r="AY96" s="123">
        <f>'PS03 - Dobrá Voda - Pelhř...'!K38</f>
        <v>0</v>
      </c>
      <c r="AZ96" s="123">
        <f>'PS03 - Dobrá Voda - Pelhř...'!K39</f>
        <v>0</v>
      </c>
      <c r="BA96" s="123">
        <f>'PS03 - Dobrá Voda - Pelhř...'!K40</f>
        <v>0</v>
      </c>
      <c r="BB96" s="123">
        <f>'PS03 - Dobrá Voda - Pelhř...'!F37</f>
        <v>32694</v>
      </c>
      <c r="BC96" s="123">
        <f>'PS03 - Dobrá Voda - Pelhř...'!F38</f>
        <v>0</v>
      </c>
      <c r="BD96" s="123">
        <f>'PS03 - Dobrá Voda - Pelhř...'!F39</f>
        <v>0</v>
      </c>
      <c r="BE96" s="123">
        <f>'PS03 - Dobrá Voda - Pelhř...'!F40</f>
        <v>0</v>
      </c>
      <c r="BF96" s="125">
        <f>'PS03 - Dobrá Voda - Pelhř...'!F41</f>
        <v>0</v>
      </c>
      <c r="BG96" s="7"/>
      <c r="BT96" s="126" t="s">
        <v>88</v>
      </c>
      <c r="BV96" s="126" t="s">
        <v>82</v>
      </c>
      <c r="BW96" s="126" t="s">
        <v>93</v>
      </c>
      <c r="BX96" s="126" t="s">
        <v>6</v>
      </c>
      <c r="CL96" s="126" t="s">
        <v>1</v>
      </c>
      <c r="CM96" s="126" t="s">
        <v>90</v>
      </c>
    </row>
    <row r="97" s="7" customFormat="1" ht="24.75" customHeight="1">
      <c r="A97" s="114" t="s">
        <v>84</v>
      </c>
      <c r="B97" s="115"/>
      <c r="C97" s="116"/>
      <c r="D97" s="117" t="s">
        <v>94</v>
      </c>
      <c r="E97" s="117"/>
      <c r="F97" s="117"/>
      <c r="G97" s="117"/>
      <c r="H97" s="117"/>
      <c r="I97" s="118"/>
      <c r="J97" s="117" t="s">
        <v>95</v>
      </c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9">
        <f>'PS04 - Dobronín - Šlapano...'!K34</f>
        <v>46186</v>
      </c>
      <c r="AH97" s="118"/>
      <c r="AI97" s="118"/>
      <c r="AJ97" s="118"/>
      <c r="AK97" s="118"/>
      <c r="AL97" s="118"/>
      <c r="AM97" s="118"/>
      <c r="AN97" s="119">
        <f>SUM(AG97,AV97)</f>
        <v>55885.059999999998</v>
      </c>
      <c r="AO97" s="118"/>
      <c r="AP97" s="118"/>
      <c r="AQ97" s="120" t="s">
        <v>87</v>
      </c>
      <c r="AR97" s="121"/>
      <c r="AS97" s="122">
        <f>'PS04 - Dobronín - Šlapano...'!K31</f>
        <v>37520</v>
      </c>
      <c r="AT97" s="123">
        <f>'PS04 - Dobronín - Šlapano...'!K32</f>
        <v>8666</v>
      </c>
      <c r="AU97" s="123">
        <v>0</v>
      </c>
      <c r="AV97" s="123">
        <f>ROUND(SUM(AX97:AY97),2)</f>
        <v>9699.0599999999995</v>
      </c>
      <c r="AW97" s="124">
        <f>'PS04 - Dobronín - Šlapano...'!T124</f>
        <v>2</v>
      </c>
      <c r="AX97" s="123">
        <f>'PS04 - Dobronín - Šlapano...'!K37</f>
        <v>9699.0599999999995</v>
      </c>
      <c r="AY97" s="123">
        <f>'PS04 - Dobronín - Šlapano...'!K38</f>
        <v>0</v>
      </c>
      <c r="AZ97" s="123">
        <f>'PS04 - Dobronín - Šlapano...'!K39</f>
        <v>0</v>
      </c>
      <c r="BA97" s="123">
        <f>'PS04 - Dobronín - Šlapano...'!K40</f>
        <v>0</v>
      </c>
      <c r="BB97" s="123">
        <f>'PS04 - Dobronín - Šlapano...'!F37</f>
        <v>46186</v>
      </c>
      <c r="BC97" s="123">
        <f>'PS04 - Dobronín - Šlapano...'!F38</f>
        <v>0</v>
      </c>
      <c r="BD97" s="123">
        <f>'PS04 - Dobronín - Šlapano...'!F39</f>
        <v>0</v>
      </c>
      <c r="BE97" s="123">
        <f>'PS04 - Dobronín - Šlapano...'!F40</f>
        <v>0</v>
      </c>
      <c r="BF97" s="125">
        <f>'PS04 - Dobronín - Šlapano...'!F41</f>
        <v>0</v>
      </c>
      <c r="BG97" s="7"/>
      <c r="BT97" s="126" t="s">
        <v>88</v>
      </c>
      <c r="BV97" s="126" t="s">
        <v>82</v>
      </c>
      <c r="BW97" s="126" t="s">
        <v>96</v>
      </c>
      <c r="BX97" s="126" t="s">
        <v>6</v>
      </c>
      <c r="CL97" s="126" t="s">
        <v>1</v>
      </c>
      <c r="CM97" s="126" t="s">
        <v>90</v>
      </c>
    </row>
    <row r="98" s="7" customFormat="1" ht="16.5" customHeight="1">
      <c r="A98" s="114" t="s">
        <v>84</v>
      </c>
      <c r="B98" s="115"/>
      <c r="C98" s="116"/>
      <c r="D98" s="117" t="s">
        <v>97</v>
      </c>
      <c r="E98" s="117"/>
      <c r="F98" s="117"/>
      <c r="G98" s="117"/>
      <c r="H98" s="117"/>
      <c r="I98" s="118"/>
      <c r="J98" s="117" t="s">
        <v>98</v>
      </c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119">
        <f>'PS05 - Jihlava - Dobronín...'!K34</f>
        <v>51782</v>
      </c>
      <c r="AH98" s="118"/>
      <c r="AI98" s="118"/>
      <c r="AJ98" s="118"/>
      <c r="AK98" s="118"/>
      <c r="AL98" s="118"/>
      <c r="AM98" s="118"/>
      <c r="AN98" s="119">
        <f>SUM(AG98,AV98)</f>
        <v>62656.220000000001</v>
      </c>
      <c r="AO98" s="118"/>
      <c r="AP98" s="118"/>
      <c r="AQ98" s="120" t="s">
        <v>87</v>
      </c>
      <c r="AR98" s="121"/>
      <c r="AS98" s="122">
        <f>'PS05 - Jihlava - Dobronín...'!K31</f>
        <v>46000</v>
      </c>
      <c r="AT98" s="123">
        <f>'PS05 - Jihlava - Dobronín...'!K32</f>
        <v>5782</v>
      </c>
      <c r="AU98" s="123">
        <v>0</v>
      </c>
      <c r="AV98" s="123">
        <f>ROUND(SUM(AX98:AY98),2)</f>
        <v>10874.219999999999</v>
      </c>
      <c r="AW98" s="124">
        <f>'PS05 - Jihlava - Dobronín...'!T124</f>
        <v>2</v>
      </c>
      <c r="AX98" s="123">
        <f>'PS05 - Jihlava - Dobronín...'!K37</f>
        <v>10874.219999999999</v>
      </c>
      <c r="AY98" s="123">
        <f>'PS05 - Jihlava - Dobronín...'!K38</f>
        <v>0</v>
      </c>
      <c r="AZ98" s="123">
        <f>'PS05 - Jihlava - Dobronín...'!K39</f>
        <v>0</v>
      </c>
      <c r="BA98" s="123">
        <f>'PS05 - Jihlava - Dobronín...'!K40</f>
        <v>0</v>
      </c>
      <c r="BB98" s="123">
        <f>'PS05 - Jihlava - Dobronín...'!F37</f>
        <v>51782</v>
      </c>
      <c r="BC98" s="123">
        <f>'PS05 - Jihlava - Dobronín...'!F38</f>
        <v>0</v>
      </c>
      <c r="BD98" s="123">
        <f>'PS05 - Jihlava - Dobronín...'!F39</f>
        <v>0</v>
      </c>
      <c r="BE98" s="123">
        <f>'PS05 - Jihlava - Dobronín...'!F40</f>
        <v>0</v>
      </c>
      <c r="BF98" s="125">
        <f>'PS05 - Jihlava - Dobronín...'!F41</f>
        <v>0</v>
      </c>
      <c r="BG98" s="7"/>
      <c r="BT98" s="126" t="s">
        <v>88</v>
      </c>
      <c r="BV98" s="126" t="s">
        <v>82</v>
      </c>
      <c r="BW98" s="126" t="s">
        <v>99</v>
      </c>
      <c r="BX98" s="126" t="s">
        <v>6</v>
      </c>
      <c r="CL98" s="126" t="s">
        <v>1</v>
      </c>
      <c r="CM98" s="126" t="s">
        <v>90</v>
      </c>
    </row>
    <row r="99" s="7" customFormat="1" ht="16.5" customHeight="1">
      <c r="A99" s="114" t="s">
        <v>84</v>
      </c>
      <c r="B99" s="115"/>
      <c r="C99" s="116"/>
      <c r="D99" s="117" t="s">
        <v>100</v>
      </c>
      <c r="E99" s="117"/>
      <c r="F99" s="117"/>
      <c r="G99" s="117"/>
      <c r="H99" s="117"/>
      <c r="I99" s="118"/>
      <c r="J99" s="117" t="s">
        <v>101</v>
      </c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7"/>
      <c r="AF99" s="117"/>
      <c r="AG99" s="119">
        <f>'PS01 - ŽST Jihlava PZZ EA...'!K34</f>
        <v>32734</v>
      </c>
      <c r="AH99" s="118"/>
      <c r="AI99" s="118"/>
      <c r="AJ99" s="118"/>
      <c r="AK99" s="118"/>
      <c r="AL99" s="118"/>
      <c r="AM99" s="118"/>
      <c r="AN99" s="119">
        <f>SUM(AG99,AV99)</f>
        <v>39608.139999999999</v>
      </c>
      <c r="AO99" s="118"/>
      <c r="AP99" s="118"/>
      <c r="AQ99" s="120" t="s">
        <v>87</v>
      </c>
      <c r="AR99" s="121"/>
      <c r="AS99" s="122">
        <f>'PS01 - ŽST Jihlava PZZ EA...'!K31</f>
        <v>30200</v>
      </c>
      <c r="AT99" s="123">
        <f>'PS01 - ŽST Jihlava PZZ EA...'!K32</f>
        <v>2534</v>
      </c>
      <c r="AU99" s="123">
        <v>0</v>
      </c>
      <c r="AV99" s="123">
        <f>ROUND(SUM(AX99:AY99),2)</f>
        <v>6874.1400000000003</v>
      </c>
      <c r="AW99" s="124">
        <f>'PS01 - ŽST Jihlava PZZ EA...'!T124</f>
        <v>2</v>
      </c>
      <c r="AX99" s="123">
        <f>'PS01 - ŽST Jihlava PZZ EA...'!K37</f>
        <v>6874.1400000000003</v>
      </c>
      <c r="AY99" s="123">
        <f>'PS01 - ŽST Jihlava PZZ EA...'!K38</f>
        <v>0</v>
      </c>
      <c r="AZ99" s="123">
        <f>'PS01 - ŽST Jihlava PZZ EA...'!K39</f>
        <v>0</v>
      </c>
      <c r="BA99" s="123">
        <f>'PS01 - ŽST Jihlava PZZ EA...'!K40</f>
        <v>0</v>
      </c>
      <c r="BB99" s="123">
        <f>'PS01 - ŽST Jihlava PZZ EA...'!F37</f>
        <v>32734</v>
      </c>
      <c r="BC99" s="123">
        <f>'PS01 - ŽST Jihlava PZZ EA...'!F38</f>
        <v>0</v>
      </c>
      <c r="BD99" s="123">
        <f>'PS01 - ŽST Jihlava PZZ EA...'!F39</f>
        <v>0</v>
      </c>
      <c r="BE99" s="123">
        <f>'PS01 - ŽST Jihlava PZZ EA...'!F40</f>
        <v>0</v>
      </c>
      <c r="BF99" s="125">
        <f>'PS01 - ŽST Jihlava PZZ EA...'!F41</f>
        <v>0</v>
      </c>
      <c r="BG99" s="7"/>
      <c r="BT99" s="126" t="s">
        <v>88</v>
      </c>
      <c r="BV99" s="126" t="s">
        <v>82</v>
      </c>
      <c r="BW99" s="126" t="s">
        <v>102</v>
      </c>
      <c r="BX99" s="126" t="s">
        <v>6</v>
      </c>
      <c r="CL99" s="126" t="s">
        <v>1</v>
      </c>
      <c r="CM99" s="126" t="s">
        <v>90</v>
      </c>
    </row>
    <row r="100" s="7" customFormat="1" ht="24.75" customHeight="1">
      <c r="A100" s="114" t="s">
        <v>84</v>
      </c>
      <c r="B100" s="115"/>
      <c r="C100" s="116"/>
      <c r="D100" s="117" t="s">
        <v>103</v>
      </c>
      <c r="E100" s="117"/>
      <c r="F100" s="117"/>
      <c r="G100" s="117"/>
      <c r="H100" s="117"/>
      <c r="I100" s="118"/>
      <c r="J100" s="117" t="s">
        <v>104</v>
      </c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119">
        <f>'PS06 - Dobronín - Šlapano...'!K34</f>
        <v>33470</v>
      </c>
      <c r="AH100" s="118"/>
      <c r="AI100" s="118"/>
      <c r="AJ100" s="118"/>
      <c r="AK100" s="118"/>
      <c r="AL100" s="118"/>
      <c r="AM100" s="118"/>
      <c r="AN100" s="119">
        <f>SUM(AG100,AV100)</f>
        <v>40498.699999999997</v>
      </c>
      <c r="AO100" s="118"/>
      <c r="AP100" s="118"/>
      <c r="AQ100" s="120" t="s">
        <v>87</v>
      </c>
      <c r="AR100" s="121"/>
      <c r="AS100" s="122">
        <f>'PS06 - Dobronín - Šlapano...'!K31</f>
        <v>30200</v>
      </c>
      <c r="AT100" s="123">
        <f>'PS06 - Dobronín - Šlapano...'!K32</f>
        <v>3270</v>
      </c>
      <c r="AU100" s="123">
        <v>0</v>
      </c>
      <c r="AV100" s="123">
        <f>ROUND(SUM(AX100:AY100),2)</f>
        <v>7028.6999999999998</v>
      </c>
      <c r="AW100" s="124">
        <f>'PS06 - Dobronín - Šlapano...'!T124</f>
        <v>2</v>
      </c>
      <c r="AX100" s="123">
        <f>'PS06 - Dobronín - Šlapano...'!K37</f>
        <v>7028.6999999999998</v>
      </c>
      <c r="AY100" s="123">
        <f>'PS06 - Dobronín - Šlapano...'!K38</f>
        <v>0</v>
      </c>
      <c r="AZ100" s="123">
        <f>'PS06 - Dobronín - Šlapano...'!K39</f>
        <v>0</v>
      </c>
      <c r="BA100" s="123">
        <f>'PS06 - Dobronín - Šlapano...'!K40</f>
        <v>0</v>
      </c>
      <c r="BB100" s="123">
        <f>'PS06 - Dobronín - Šlapano...'!F37</f>
        <v>33470</v>
      </c>
      <c r="BC100" s="123">
        <f>'PS06 - Dobronín - Šlapano...'!F38</f>
        <v>0</v>
      </c>
      <c r="BD100" s="123">
        <f>'PS06 - Dobronín - Šlapano...'!F39</f>
        <v>0</v>
      </c>
      <c r="BE100" s="123">
        <f>'PS06 - Dobronín - Šlapano...'!F40</f>
        <v>0</v>
      </c>
      <c r="BF100" s="125">
        <f>'PS06 - Dobronín - Šlapano...'!F41</f>
        <v>0</v>
      </c>
      <c r="BG100" s="7"/>
      <c r="BT100" s="126" t="s">
        <v>88</v>
      </c>
      <c r="BV100" s="126" t="s">
        <v>82</v>
      </c>
      <c r="BW100" s="126" t="s">
        <v>105</v>
      </c>
      <c r="BX100" s="126" t="s">
        <v>6</v>
      </c>
      <c r="CL100" s="126" t="s">
        <v>1</v>
      </c>
      <c r="CM100" s="126" t="s">
        <v>90</v>
      </c>
    </row>
    <row r="101" s="7" customFormat="1" ht="24.75" customHeight="1">
      <c r="A101" s="114" t="s">
        <v>84</v>
      </c>
      <c r="B101" s="115"/>
      <c r="C101" s="116"/>
      <c r="D101" s="117" t="s">
        <v>106</v>
      </c>
      <c r="E101" s="117"/>
      <c r="F101" s="117"/>
      <c r="G101" s="117"/>
      <c r="H101" s="117"/>
      <c r="I101" s="118"/>
      <c r="J101" s="117" t="s">
        <v>107</v>
      </c>
      <c r="K101" s="117"/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7"/>
      <c r="AE101" s="117"/>
      <c r="AF101" s="117"/>
      <c r="AG101" s="119">
        <f>'PS07 - Dobronín - Šlapano...'!K34</f>
        <v>39470</v>
      </c>
      <c r="AH101" s="118"/>
      <c r="AI101" s="118"/>
      <c r="AJ101" s="118"/>
      <c r="AK101" s="118"/>
      <c r="AL101" s="118"/>
      <c r="AM101" s="118"/>
      <c r="AN101" s="119">
        <f>SUM(AG101,AV101)</f>
        <v>47758.699999999997</v>
      </c>
      <c r="AO101" s="118"/>
      <c r="AP101" s="118"/>
      <c r="AQ101" s="120" t="s">
        <v>87</v>
      </c>
      <c r="AR101" s="121"/>
      <c r="AS101" s="122">
        <f>'PS07 - Dobronín - Šlapano...'!K31</f>
        <v>36200</v>
      </c>
      <c r="AT101" s="123">
        <f>'PS07 - Dobronín - Šlapano...'!K32</f>
        <v>3270</v>
      </c>
      <c r="AU101" s="123">
        <v>0</v>
      </c>
      <c r="AV101" s="123">
        <f>ROUND(SUM(AX101:AY101),2)</f>
        <v>8288.7000000000007</v>
      </c>
      <c r="AW101" s="124">
        <f>'PS07 - Dobronín - Šlapano...'!T124</f>
        <v>2</v>
      </c>
      <c r="AX101" s="123">
        <f>'PS07 - Dobronín - Šlapano...'!K37</f>
        <v>8288.7000000000007</v>
      </c>
      <c r="AY101" s="123">
        <f>'PS07 - Dobronín - Šlapano...'!K38</f>
        <v>0</v>
      </c>
      <c r="AZ101" s="123">
        <f>'PS07 - Dobronín - Šlapano...'!K39</f>
        <v>0</v>
      </c>
      <c r="BA101" s="123">
        <f>'PS07 - Dobronín - Šlapano...'!K40</f>
        <v>0</v>
      </c>
      <c r="BB101" s="123">
        <f>'PS07 - Dobronín - Šlapano...'!F37</f>
        <v>39470</v>
      </c>
      <c r="BC101" s="123">
        <f>'PS07 - Dobronín - Šlapano...'!F38</f>
        <v>0</v>
      </c>
      <c r="BD101" s="123">
        <f>'PS07 - Dobronín - Šlapano...'!F39</f>
        <v>0</v>
      </c>
      <c r="BE101" s="123">
        <f>'PS07 - Dobronín - Šlapano...'!F40</f>
        <v>0</v>
      </c>
      <c r="BF101" s="125">
        <f>'PS07 - Dobronín - Šlapano...'!F41</f>
        <v>0</v>
      </c>
      <c r="BG101" s="7"/>
      <c r="BT101" s="126" t="s">
        <v>88</v>
      </c>
      <c r="BV101" s="126" t="s">
        <v>82</v>
      </c>
      <c r="BW101" s="126" t="s">
        <v>108</v>
      </c>
      <c r="BX101" s="126" t="s">
        <v>6</v>
      </c>
      <c r="CL101" s="126" t="s">
        <v>1</v>
      </c>
      <c r="CM101" s="126" t="s">
        <v>90</v>
      </c>
    </row>
    <row r="102" s="7" customFormat="1" ht="24.75" customHeight="1">
      <c r="A102" s="114" t="s">
        <v>84</v>
      </c>
      <c r="B102" s="115"/>
      <c r="C102" s="116"/>
      <c r="D102" s="117" t="s">
        <v>109</v>
      </c>
      <c r="E102" s="117"/>
      <c r="F102" s="117"/>
      <c r="G102" s="117"/>
      <c r="H102" s="117"/>
      <c r="I102" s="118"/>
      <c r="J102" s="117" t="s">
        <v>110</v>
      </c>
      <c r="K102" s="117"/>
      <c r="L102" s="117"/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  <c r="AF102" s="117"/>
      <c r="AG102" s="119">
        <f>'PS08 -  Dobrá Voda - Pelh...'!K34</f>
        <v>38030</v>
      </c>
      <c r="AH102" s="118"/>
      <c r="AI102" s="118"/>
      <c r="AJ102" s="118"/>
      <c r="AK102" s="118"/>
      <c r="AL102" s="118"/>
      <c r="AM102" s="118"/>
      <c r="AN102" s="119">
        <f>SUM(AG102,AV102)</f>
        <v>46016.300000000003</v>
      </c>
      <c r="AO102" s="118"/>
      <c r="AP102" s="118"/>
      <c r="AQ102" s="120" t="s">
        <v>87</v>
      </c>
      <c r="AR102" s="121"/>
      <c r="AS102" s="122">
        <f>'PS08 -  Dobrá Voda - Pelh...'!K31</f>
        <v>30200</v>
      </c>
      <c r="AT102" s="123">
        <f>'PS08 -  Dobrá Voda - Pelh...'!K32</f>
        <v>7830</v>
      </c>
      <c r="AU102" s="123">
        <v>0</v>
      </c>
      <c r="AV102" s="123">
        <f>ROUND(SUM(AX102:AY102),2)</f>
        <v>7986.3000000000002</v>
      </c>
      <c r="AW102" s="124">
        <f>'PS08 -  Dobrá Voda - Pelh...'!T124</f>
        <v>2</v>
      </c>
      <c r="AX102" s="123">
        <f>'PS08 -  Dobrá Voda - Pelh...'!K37</f>
        <v>7986.3000000000002</v>
      </c>
      <c r="AY102" s="123">
        <f>'PS08 -  Dobrá Voda - Pelh...'!K38</f>
        <v>0</v>
      </c>
      <c r="AZ102" s="123">
        <f>'PS08 -  Dobrá Voda - Pelh...'!K39</f>
        <v>0</v>
      </c>
      <c r="BA102" s="123">
        <f>'PS08 -  Dobrá Voda - Pelh...'!K40</f>
        <v>0</v>
      </c>
      <c r="BB102" s="123">
        <f>'PS08 -  Dobrá Voda - Pelh...'!F37</f>
        <v>38030</v>
      </c>
      <c r="BC102" s="123">
        <f>'PS08 -  Dobrá Voda - Pelh...'!F38</f>
        <v>0</v>
      </c>
      <c r="BD102" s="123">
        <f>'PS08 -  Dobrá Voda - Pelh...'!F39</f>
        <v>0</v>
      </c>
      <c r="BE102" s="123">
        <f>'PS08 -  Dobrá Voda - Pelh...'!F40</f>
        <v>0</v>
      </c>
      <c r="BF102" s="125">
        <f>'PS08 -  Dobrá Voda - Pelh...'!F41</f>
        <v>0</v>
      </c>
      <c r="BG102" s="7"/>
      <c r="BT102" s="126" t="s">
        <v>88</v>
      </c>
      <c r="BV102" s="126" t="s">
        <v>82</v>
      </c>
      <c r="BW102" s="126" t="s">
        <v>111</v>
      </c>
      <c r="BX102" s="126" t="s">
        <v>6</v>
      </c>
      <c r="CL102" s="126" t="s">
        <v>1</v>
      </c>
      <c r="CM102" s="126" t="s">
        <v>90</v>
      </c>
    </row>
    <row r="103" s="7" customFormat="1" ht="24.75" customHeight="1">
      <c r="A103" s="114" t="s">
        <v>84</v>
      </c>
      <c r="B103" s="115"/>
      <c r="C103" s="116"/>
      <c r="D103" s="117" t="s">
        <v>112</v>
      </c>
      <c r="E103" s="117"/>
      <c r="F103" s="117"/>
      <c r="G103" s="117"/>
      <c r="H103" s="117"/>
      <c r="I103" s="118"/>
      <c r="J103" s="117" t="s">
        <v>113</v>
      </c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119">
        <f>'PS09 - Pelhřimov - Nová C...'!K34</f>
        <v>37294</v>
      </c>
      <c r="AH103" s="118"/>
      <c r="AI103" s="118"/>
      <c r="AJ103" s="118"/>
      <c r="AK103" s="118"/>
      <c r="AL103" s="118"/>
      <c r="AM103" s="118"/>
      <c r="AN103" s="119">
        <f>SUM(AG103,AV103)</f>
        <v>45125.739999999998</v>
      </c>
      <c r="AO103" s="118"/>
      <c r="AP103" s="118"/>
      <c r="AQ103" s="120" t="s">
        <v>87</v>
      </c>
      <c r="AR103" s="121"/>
      <c r="AS103" s="122">
        <f>'PS09 - Pelhřimov - Nová C...'!K31</f>
        <v>30200</v>
      </c>
      <c r="AT103" s="123">
        <f>'PS09 - Pelhřimov - Nová C...'!K32</f>
        <v>7094</v>
      </c>
      <c r="AU103" s="123">
        <v>0</v>
      </c>
      <c r="AV103" s="123">
        <f>ROUND(SUM(AX103:AY103),2)</f>
        <v>7831.7399999999998</v>
      </c>
      <c r="AW103" s="124">
        <f>'PS09 - Pelhřimov - Nová C...'!T124</f>
        <v>2</v>
      </c>
      <c r="AX103" s="123">
        <f>'PS09 - Pelhřimov - Nová C...'!K37</f>
        <v>7831.7399999999998</v>
      </c>
      <c r="AY103" s="123">
        <f>'PS09 - Pelhřimov - Nová C...'!K38</f>
        <v>0</v>
      </c>
      <c r="AZ103" s="123">
        <f>'PS09 - Pelhřimov - Nová C...'!K39</f>
        <v>0</v>
      </c>
      <c r="BA103" s="123">
        <f>'PS09 - Pelhřimov - Nová C...'!K40</f>
        <v>0</v>
      </c>
      <c r="BB103" s="123">
        <f>'PS09 - Pelhřimov - Nová C...'!F37</f>
        <v>37294</v>
      </c>
      <c r="BC103" s="123">
        <f>'PS09 - Pelhřimov - Nová C...'!F38</f>
        <v>0</v>
      </c>
      <c r="BD103" s="123">
        <f>'PS09 - Pelhřimov - Nová C...'!F39</f>
        <v>0</v>
      </c>
      <c r="BE103" s="123">
        <f>'PS09 - Pelhřimov - Nová C...'!F40</f>
        <v>0</v>
      </c>
      <c r="BF103" s="125">
        <f>'PS09 - Pelhřimov - Nová C...'!F41</f>
        <v>0</v>
      </c>
      <c r="BG103" s="7"/>
      <c r="BT103" s="126" t="s">
        <v>88</v>
      </c>
      <c r="BV103" s="126" t="s">
        <v>82</v>
      </c>
      <c r="BW103" s="126" t="s">
        <v>114</v>
      </c>
      <c r="BX103" s="126" t="s">
        <v>6</v>
      </c>
      <c r="CL103" s="126" t="s">
        <v>1</v>
      </c>
      <c r="CM103" s="126" t="s">
        <v>90</v>
      </c>
    </row>
    <row r="104" s="7" customFormat="1" ht="24.75" customHeight="1">
      <c r="A104" s="114" t="s">
        <v>84</v>
      </c>
      <c r="B104" s="115"/>
      <c r="C104" s="116"/>
      <c r="D104" s="117" t="s">
        <v>115</v>
      </c>
      <c r="E104" s="117"/>
      <c r="F104" s="117"/>
      <c r="G104" s="117"/>
      <c r="H104" s="117"/>
      <c r="I104" s="118"/>
      <c r="J104" s="117" t="s">
        <v>116</v>
      </c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117"/>
      <c r="Y104" s="117"/>
      <c r="Z104" s="117"/>
      <c r="AA104" s="117"/>
      <c r="AB104" s="117"/>
      <c r="AC104" s="117"/>
      <c r="AD104" s="117"/>
      <c r="AE104" s="117"/>
      <c r="AF104" s="117"/>
      <c r="AG104" s="119">
        <f>'PS10 - Nová Cerekev - Pac...'!K34</f>
        <v>37294</v>
      </c>
      <c r="AH104" s="118"/>
      <c r="AI104" s="118"/>
      <c r="AJ104" s="118"/>
      <c r="AK104" s="118"/>
      <c r="AL104" s="118"/>
      <c r="AM104" s="118"/>
      <c r="AN104" s="119">
        <f>SUM(AG104,AV104)</f>
        <v>45125.739999999998</v>
      </c>
      <c r="AO104" s="118"/>
      <c r="AP104" s="118"/>
      <c r="AQ104" s="120" t="s">
        <v>87</v>
      </c>
      <c r="AR104" s="121"/>
      <c r="AS104" s="122">
        <f>'PS10 - Nová Cerekev - Pac...'!K31</f>
        <v>30200</v>
      </c>
      <c r="AT104" s="123">
        <f>'PS10 - Nová Cerekev - Pac...'!K32</f>
        <v>7094</v>
      </c>
      <c r="AU104" s="123">
        <v>0</v>
      </c>
      <c r="AV104" s="123">
        <f>ROUND(SUM(AX104:AY104),2)</f>
        <v>7831.7399999999998</v>
      </c>
      <c r="AW104" s="124">
        <f>'PS10 - Nová Cerekev - Pac...'!T124</f>
        <v>2</v>
      </c>
      <c r="AX104" s="123">
        <f>'PS10 - Nová Cerekev - Pac...'!K37</f>
        <v>7831.7399999999998</v>
      </c>
      <c r="AY104" s="123">
        <f>'PS10 - Nová Cerekev - Pac...'!K38</f>
        <v>0</v>
      </c>
      <c r="AZ104" s="123">
        <f>'PS10 - Nová Cerekev - Pac...'!K39</f>
        <v>0</v>
      </c>
      <c r="BA104" s="123">
        <f>'PS10 - Nová Cerekev - Pac...'!K40</f>
        <v>0</v>
      </c>
      <c r="BB104" s="123">
        <f>'PS10 - Nová Cerekev - Pac...'!F37</f>
        <v>37294</v>
      </c>
      <c r="BC104" s="123">
        <f>'PS10 - Nová Cerekev - Pac...'!F38</f>
        <v>0</v>
      </c>
      <c r="BD104" s="123">
        <f>'PS10 - Nová Cerekev - Pac...'!F39</f>
        <v>0</v>
      </c>
      <c r="BE104" s="123">
        <f>'PS10 - Nová Cerekev - Pac...'!F40</f>
        <v>0</v>
      </c>
      <c r="BF104" s="125">
        <f>'PS10 - Nová Cerekev - Pac...'!F41</f>
        <v>0</v>
      </c>
      <c r="BG104" s="7"/>
      <c r="BT104" s="126" t="s">
        <v>88</v>
      </c>
      <c r="BV104" s="126" t="s">
        <v>82</v>
      </c>
      <c r="BW104" s="126" t="s">
        <v>117</v>
      </c>
      <c r="BX104" s="126" t="s">
        <v>6</v>
      </c>
      <c r="CL104" s="126" t="s">
        <v>1</v>
      </c>
      <c r="CM104" s="126" t="s">
        <v>90</v>
      </c>
    </row>
    <row r="105" s="7" customFormat="1" ht="24.75" customHeight="1">
      <c r="A105" s="114" t="s">
        <v>84</v>
      </c>
      <c r="B105" s="115"/>
      <c r="C105" s="116"/>
      <c r="D105" s="117" t="s">
        <v>118</v>
      </c>
      <c r="E105" s="117"/>
      <c r="F105" s="117"/>
      <c r="G105" s="117"/>
      <c r="H105" s="117"/>
      <c r="I105" s="118"/>
      <c r="J105" s="117" t="s">
        <v>119</v>
      </c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117"/>
      <c r="X105" s="117"/>
      <c r="Y105" s="117"/>
      <c r="Z105" s="117"/>
      <c r="AA105" s="117"/>
      <c r="AB105" s="117"/>
      <c r="AC105" s="117"/>
      <c r="AD105" s="117"/>
      <c r="AE105" s="117"/>
      <c r="AF105" s="117"/>
      <c r="AG105" s="119">
        <f>'PS11 - Nová Cerekev - Pac...'!K34</f>
        <v>33470</v>
      </c>
      <c r="AH105" s="118"/>
      <c r="AI105" s="118"/>
      <c r="AJ105" s="118"/>
      <c r="AK105" s="118"/>
      <c r="AL105" s="118"/>
      <c r="AM105" s="118"/>
      <c r="AN105" s="119">
        <f>SUM(AG105,AV105)</f>
        <v>40498.699999999997</v>
      </c>
      <c r="AO105" s="118"/>
      <c r="AP105" s="118"/>
      <c r="AQ105" s="120" t="s">
        <v>87</v>
      </c>
      <c r="AR105" s="121"/>
      <c r="AS105" s="122">
        <f>'PS11 - Nová Cerekev - Pac...'!K31</f>
        <v>30200</v>
      </c>
      <c r="AT105" s="123">
        <f>'PS11 - Nová Cerekev - Pac...'!K32</f>
        <v>3270</v>
      </c>
      <c r="AU105" s="123">
        <v>0</v>
      </c>
      <c r="AV105" s="123">
        <f>ROUND(SUM(AX105:AY105),2)</f>
        <v>7028.6999999999998</v>
      </c>
      <c r="AW105" s="124">
        <f>'PS11 - Nová Cerekev - Pac...'!T124</f>
        <v>2</v>
      </c>
      <c r="AX105" s="123">
        <f>'PS11 - Nová Cerekev - Pac...'!K37</f>
        <v>7028.6999999999998</v>
      </c>
      <c r="AY105" s="123">
        <f>'PS11 - Nová Cerekev - Pac...'!K38</f>
        <v>0</v>
      </c>
      <c r="AZ105" s="123">
        <f>'PS11 - Nová Cerekev - Pac...'!K39</f>
        <v>0</v>
      </c>
      <c r="BA105" s="123">
        <f>'PS11 - Nová Cerekev - Pac...'!K40</f>
        <v>0</v>
      </c>
      <c r="BB105" s="123">
        <f>'PS11 - Nová Cerekev - Pac...'!F37</f>
        <v>33470</v>
      </c>
      <c r="BC105" s="123">
        <f>'PS11 - Nová Cerekev - Pac...'!F38</f>
        <v>0</v>
      </c>
      <c r="BD105" s="123">
        <f>'PS11 - Nová Cerekev - Pac...'!F39</f>
        <v>0</v>
      </c>
      <c r="BE105" s="123">
        <f>'PS11 - Nová Cerekev - Pac...'!F40</f>
        <v>0</v>
      </c>
      <c r="BF105" s="125">
        <f>'PS11 - Nová Cerekev - Pac...'!F41</f>
        <v>0</v>
      </c>
      <c r="BG105" s="7"/>
      <c r="BT105" s="126" t="s">
        <v>88</v>
      </c>
      <c r="BV105" s="126" t="s">
        <v>82</v>
      </c>
      <c r="BW105" s="126" t="s">
        <v>120</v>
      </c>
      <c r="BX105" s="126" t="s">
        <v>6</v>
      </c>
      <c r="CL105" s="126" t="s">
        <v>1</v>
      </c>
      <c r="CM105" s="126" t="s">
        <v>90</v>
      </c>
    </row>
    <row r="106" s="7" customFormat="1" ht="24.75" customHeight="1">
      <c r="A106" s="114" t="s">
        <v>84</v>
      </c>
      <c r="B106" s="115"/>
      <c r="C106" s="116"/>
      <c r="D106" s="117" t="s">
        <v>121</v>
      </c>
      <c r="E106" s="117"/>
      <c r="F106" s="117"/>
      <c r="G106" s="117"/>
      <c r="H106" s="117"/>
      <c r="I106" s="118"/>
      <c r="J106" s="117" t="s">
        <v>122</v>
      </c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7"/>
      <c r="W106" s="117"/>
      <c r="X106" s="117"/>
      <c r="Y106" s="117"/>
      <c r="Z106" s="117"/>
      <c r="AA106" s="117"/>
      <c r="AB106" s="117"/>
      <c r="AC106" s="117"/>
      <c r="AD106" s="117"/>
      <c r="AE106" s="117"/>
      <c r="AF106" s="117"/>
      <c r="AG106" s="119">
        <f>'PS12 - Nová Cerekev - Pac...'!K34</f>
        <v>38030</v>
      </c>
      <c r="AH106" s="118"/>
      <c r="AI106" s="118"/>
      <c r="AJ106" s="118"/>
      <c r="AK106" s="118"/>
      <c r="AL106" s="118"/>
      <c r="AM106" s="118"/>
      <c r="AN106" s="119">
        <f>SUM(AG106,AV106)</f>
        <v>46016.300000000003</v>
      </c>
      <c r="AO106" s="118"/>
      <c r="AP106" s="118"/>
      <c r="AQ106" s="120" t="s">
        <v>87</v>
      </c>
      <c r="AR106" s="121"/>
      <c r="AS106" s="122">
        <f>'PS12 - Nová Cerekev - Pac...'!K31</f>
        <v>30200</v>
      </c>
      <c r="AT106" s="123">
        <f>'PS12 - Nová Cerekev - Pac...'!K32</f>
        <v>7830</v>
      </c>
      <c r="AU106" s="123">
        <v>0</v>
      </c>
      <c r="AV106" s="123">
        <f>ROUND(SUM(AX106:AY106),2)</f>
        <v>7986.3000000000002</v>
      </c>
      <c r="AW106" s="124">
        <f>'PS12 - Nová Cerekev - Pac...'!T124</f>
        <v>2</v>
      </c>
      <c r="AX106" s="123">
        <f>'PS12 - Nová Cerekev - Pac...'!K37</f>
        <v>7986.3000000000002</v>
      </c>
      <c r="AY106" s="123">
        <f>'PS12 - Nová Cerekev - Pac...'!K38</f>
        <v>0</v>
      </c>
      <c r="AZ106" s="123">
        <f>'PS12 - Nová Cerekev - Pac...'!K39</f>
        <v>0</v>
      </c>
      <c r="BA106" s="123">
        <f>'PS12 - Nová Cerekev - Pac...'!K40</f>
        <v>0</v>
      </c>
      <c r="BB106" s="123">
        <f>'PS12 - Nová Cerekev - Pac...'!F37</f>
        <v>38030</v>
      </c>
      <c r="BC106" s="123">
        <f>'PS12 - Nová Cerekev - Pac...'!F38</f>
        <v>0</v>
      </c>
      <c r="BD106" s="123">
        <f>'PS12 - Nová Cerekev - Pac...'!F39</f>
        <v>0</v>
      </c>
      <c r="BE106" s="123">
        <f>'PS12 - Nová Cerekev - Pac...'!F40</f>
        <v>0</v>
      </c>
      <c r="BF106" s="125">
        <f>'PS12 - Nová Cerekev - Pac...'!F41</f>
        <v>0</v>
      </c>
      <c r="BG106" s="7"/>
      <c r="BT106" s="126" t="s">
        <v>88</v>
      </c>
      <c r="BV106" s="126" t="s">
        <v>82</v>
      </c>
      <c r="BW106" s="126" t="s">
        <v>123</v>
      </c>
      <c r="BX106" s="126" t="s">
        <v>6</v>
      </c>
      <c r="CL106" s="126" t="s">
        <v>1</v>
      </c>
      <c r="CM106" s="126" t="s">
        <v>90</v>
      </c>
    </row>
    <row r="107" s="7" customFormat="1" ht="16.5" customHeight="1">
      <c r="A107" s="114" t="s">
        <v>84</v>
      </c>
      <c r="B107" s="115"/>
      <c r="C107" s="116"/>
      <c r="D107" s="117" t="s">
        <v>124</v>
      </c>
      <c r="E107" s="117"/>
      <c r="F107" s="117"/>
      <c r="G107" s="117"/>
      <c r="H107" s="117"/>
      <c r="I107" s="118"/>
      <c r="J107" s="117" t="s">
        <v>125</v>
      </c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7"/>
      <c r="W107" s="117"/>
      <c r="X107" s="117"/>
      <c r="Y107" s="117"/>
      <c r="Z107" s="117"/>
      <c r="AA107" s="117"/>
      <c r="AB107" s="117"/>
      <c r="AC107" s="117"/>
      <c r="AD107" s="117"/>
      <c r="AE107" s="117"/>
      <c r="AF107" s="117"/>
      <c r="AG107" s="119">
        <f>'PS13 - Přímělkov PZZ AŽD ...'!K34</f>
        <v>100246</v>
      </c>
      <c r="AH107" s="118"/>
      <c r="AI107" s="118"/>
      <c r="AJ107" s="118"/>
      <c r="AK107" s="118"/>
      <c r="AL107" s="118"/>
      <c r="AM107" s="118"/>
      <c r="AN107" s="119">
        <f>SUM(AG107,AV107)</f>
        <v>121297.66</v>
      </c>
      <c r="AO107" s="118"/>
      <c r="AP107" s="118"/>
      <c r="AQ107" s="120" t="s">
        <v>87</v>
      </c>
      <c r="AR107" s="121"/>
      <c r="AS107" s="122">
        <f>'PS13 - Přímělkov PZZ AŽD ...'!K31</f>
        <v>85820</v>
      </c>
      <c r="AT107" s="123">
        <f>'PS13 - Přímělkov PZZ AŽD ...'!K32</f>
        <v>14426</v>
      </c>
      <c r="AU107" s="123">
        <v>0</v>
      </c>
      <c r="AV107" s="123">
        <f>ROUND(SUM(AX107:AY107),2)</f>
        <v>21051.66</v>
      </c>
      <c r="AW107" s="124">
        <f>'PS13 - Přímělkov PZZ AŽD ...'!T124</f>
        <v>2</v>
      </c>
      <c r="AX107" s="123">
        <f>'PS13 - Přímělkov PZZ AŽD ...'!K37</f>
        <v>21051.66</v>
      </c>
      <c r="AY107" s="123">
        <f>'PS13 - Přímělkov PZZ AŽD ...'!K38</f>
        <v>0</v>
      </c>
      <c r="AZ107" s="123">
        <f>'PS13 - Přímělkov PZZ AŽD ...'!K39</f>
        <v>0</v>
      </c>
      <c r="BA107" s="123">
        <f>'PS13 - Přímělkov PZZ AŽD ...'!K40</f>
        <v>0</v>
      </c>
      <c r="BB107" s="123">
        <f>'PS13 - Přímělkov PZZ AŽD ...'!F37</f>
        <v>100246</v>
      </c>
      <c r="BC107" s="123">
        <f>'PS13 - Přímělkov PZZ AŽD ...'!F38</f>
        <v>0</v>
      </c>
      <c r="BD107" s="123">
        <f>'PS13 - Přímělkov PZZ AŽD ...'!F39</f>
        <v>0</v>
      </c>
      <c r="BE107" s="123">
        <f>'PS13 - Přímělkov PZZ AŽD ...'!F40</f>
        <v>0</v>
      </c>
      <c r="BF107" s="125">
        <f>'PS13 - Přímělkov PZZ AŽD ...'!F41</f>
        <v>0</v>
      </c>
      <c r="BG107" s="7"/>
      <c r="BT107" s="126" t="s">
        <v>88</v>
      </c>
      <c r="BV107" s="126" t="s">
        <v>82</v>
      </c>
      <c r="BW107" s="126" t="s">
        <v>126</v>
      </c>
      <c r="BX107" s="126" t="s">
        <v>6</v>
      </c>
      <c r="CL107" s="126" t="s">
        <v>1</v>
      </c>
      <c r="CM107" s="126" t="s">
        <v>90</v>
      </c>
    </row>
    <row r="108" s="7" customFormat="1" ht="24.75" customHeight="1">
      <c r="A108" s="114" t="s">
        <v>84</v>
      </c>
      <c r="B108" s="115"/>
      <c r="C108" s="116"/>
      <c r="D108" s="117" t="s">
        <v>127</v>
      </c>
      <c r="E108" s="117"/>
      <c r="F108" s="117"/>
      <c r="G108" s="117"/>
      <c r="H108" s="117"/>
      <c r="I108" s="118"/>
      <c r="J108" s="117" t="s">
        <v>128</v>
      </c>
      <c r="K108" s="117"/>
      <c r="L108" s="117"/>
      <c r="M108" s="117"/>
      <c r="N108" s="117"/>
      <c r="O108" s="117"/>
      <c r="P108" s="117"/>
      <c r="Q108" s="117"/>
      <c r="R108" s="117"/>
      <c r="S108" s="117"/>
      <c r="T108" s="117"/>
      <c r="U108" s="117"/>
      <c r="V108" s="117"/>
      <c r="W108" s="117"/>
      <c r="X108" s="117"/>
      <c r="Y108" s="117"/>
      <c r="Z108" s="117"/>
      <c r="AA108" s="117"/>
      <c r="AB108" s="117"/>
      <c r="AC108" s="117"/>
      <c r="AD108" s="117"/>
      <c r="AE108" s="117"/>
      <c r="AF108" s="117"/>
      <c r="AG108" s="119">
        <f>'PS14 - Nová Cerekev - Pac...'!K34</f>
        <v>38030</v>
      </c>
      <c r="AH108" s="118"/>
      <c r="AI108" s="118"/>
      <c r="AJ108" s="118"/>
      <c r="AK108" s="118"/>
      <c r="AL108" s="118"/>
      <c r="AM108" s="118"/>
      <c r="AN108" s="119">
        <f>SUM(AG108,AV108)</f>
        <v>46016.300000000003</v>
      </c>
      <c r="AO108" s="118"/>
      <c r="AP108" s="118"/>
      <c r="AQ108" s="120" t="s">
        <v>87</v>
      </c>
      <c r="AR108" s="121"/>
      <c r="AS108" s="122">
        <f>'PS14 - Nová Cerekev - Pac...'!K31</f>
        <v>30200</v>
      </c>
      <c r="AT108" s="123">
        <f>'PS14 - Nová Cerekev - Pac...'!K32</f>
        <v>7830</v>
      </c>
      <c r="AU108" s="123">
        <v>0</v>
      </c>
      <c r="AV108" s="123">
        <f>ROUND(SUM(AX108:AY108),2)</f>
        <v>7986.3000000000002</v>
      </c>
      <c r="AW108" s="124">
        <f>'PS14 - Nová Cerekev - Pac...'!T124</f>
        <v>2</v>
      </c>
      <c r="AX108" s="123">
        <f>'PS14 - Nová Cerekev - Pac...'!K37</f>
        <v>7986.3000000000002</v>
      </c>
      <c r="AY108" s="123">
        <f>'PS14 - Nová Cerekev - Pac...'!K38</f>
        <v>0</v>
      </c>
      <c r="AZ108" s="123">
        <f>'PS14 - Nová Cerekev - Pac...'!K39</f>
        <v>0</v>
      </c>
      <c r="BA108" s="123">
        <f>'PS14 - Nová Cerekev - Pac...'!K40</f>
        <v>0</v>
      </c>
      <c r="BB108" s="123">
        <f>'PS14 - Nová Cerekev - Pac...'!F37</f>
        <v>38030</v>
      </c>
      <c r="BC108" s="123">
        <f>'PS14 - Nová Cerekev - Pac...'!F38</f>
        <v>0</v>
      </c>
      <c r="BD108" s="123">
        <f>'PS14 - Nová Cerekev - Pac...'!F39</f>
        <v>0</v>
      </c>
      <c r="BE108" s="123">
        <f>'PS14 - Nová Cerekev - Pac...'!F40</f>
        <v>0</v>
      </c>
      <c r="BF108" s="125">
        <f>'PS14 - Nová Cerekev - Pac...'!F41</f>
        <v>0</v>
      </c>
      <c r="BG108" s="7"/>
      <c r="BT108" s="126" t="s">
        <v>88</v>
      </c>
      <c r="BV108" s="126" t="s">
        <v>82</v>
      </c>
      <c r="BW108" s="126" t="s">
        <v>129</v>
      </c>
      <c r="BX108" s="126" t="s">
        <v>6</v>
      </c>
      <c r="CL108" s="126" t="s">
        <v>1</v>
      </c>
      <c r="CM108" s="126" t="s">
        <v>90</v>
      </c>
    </row>
    <row r="109" s="7" customFormat="1" ht="24.75" customHeight="1">
      <c r="A109" s="114" t="s">
        <v>84</v>
      </c>
      <c r="B109" s="115"/>
      <c r="C109" s="116"/>
      <c r="D109" s="117" t="s">
        <v>130</v>
      </c>
      <c r="E109" s="117"/>
      <c r="F109" s="117"/>
      <c r="G109" s="117"/>
      <c r="H109" s="117"/>
      <c r="I109" s="118"/>
      <c r="J109" s="117" t="s">
        <v>131</v>
      </c>
      <c r="K109" s="117"/>
      <c r="L109" s="117"/>
      <c r="M109" s="117"/>
      <c r="N109" s="117"/>
      <c r="O109" s="117"/>
      <c r="P109" s="117"/>
      <c r="Q109" s="117"/>
      <c r="R109" s="117"/>
      <c r="S109" s="117"/>
      <c r="T109" s="117"/>
      <c r="U109" s="117"/>
      <c r="V109" s="117"/>
      <c r="W109" s="117"/>
      <c r="X109" s="117"/>
      <c r="Y109" s="117"/>
      <c r="Z109" s="117"/>
      <c r="AA109" s="117"/>
      <c r="AB109" s="117"/>
      <c r="AC109" s="117"/>
      <c r="AD109" s="117"/>
      <c r="AE109" s="117"/>
      <c r="AF109" s="117"/>
      <c r="AG109" s="119">
        <f>'PS15 - Nová Cerekev - Pac...'!K34</f>
        <v>32694</v>
      </c>
      <c r="AH109" s="118"/>
      <c r="AI109" s="118"/>
      <c r="AJ109" s="118"/>
      <c r="AK109" s="118"/>
      <c r="AL109" s="118"/>
      <c r="AM109" s="118"/>
      <c r="AN109" s="119">
        <f>SUM(AG109,AV109)</f>
        <v>39559.739999999998</v>
      </c>
      <c r="AO109" s="118"/>
      <c r="AP109" s="118"/>
      <c r="AQ109" s="120" t="s">
        <v>87</v>
      </c>
      <c r="AR109" s="121"/>
      <c r="AS109" s="122">
        <f>'PS15 - Nová Cerekev - Pac...'!K31</f>
        <v>25600</v>
      </c>
      <c r="AT109" s="123">
        <f>'PS15 - Nová Cerekev - Pac...'!K32</f>
        <v>7094</v>
      </c>
      <c r="AU109" s="123">
        <v>0</v>
      </c>
      <c r="AV109" s="123">
        <f>ROUND(SUM(AX109:AY109),2)</f>
        <v>6865.7399999999998</v>
      </c>
      <c r="AW109" s="124">
        <f>'PS15 - Nová Cerekev - Pac...'!T124</f>
        <v>2</v>
      </c>
      <c r="AX109" s="123">
        <f>'PS15 - Nová Cerekev - Pac...'!K37</f>
        <v>6865.7399999999998</v>
      </c>
      <c r="AY109" s="123">
        <f>'PS15 - Nová Cerekev - Pac...'!K38</f>
        <v>0</v>
      </c>
      <c r="AZ109" s="123">
        <f>'PS15 - Nová Cerekev - Pac...'!K39</f>
        <v>0</v>
      </c>
      <c r="BA109" s="123">
        <f>'PS15 - Nová Cerekev - Pac...'!K40</f>
        <v>0</v>
      </c>
      <c r="BB109" s="123">
        <f>'PS15 - Nová Cerekev - Pac...'!F37</f>
        <v>32694</v>
      </c>
      <c r="BC109" s="123">
        <f>'PS15 - Nová Cerekev - Pac...'!F38</f>
        <v>0</v>
      </c>
      <c r="BD109" s="123">
        <f>'PS15 - Nová Cerekev - Pac...'!F39</f>
        <v>0</v>
      </c>
      <c r="BE109" s="123">
        <f>'PS15 - Nová Cerekev - Pac...'!F40</f>
        <v>0</v>
      </c>
      <c r="BF109" s="125">
        <f>'PS15 - Nová Cerekev - Pac...'!F41</f>
        <v>0</v>
      </c>
      <c r="BG109" s="7"/>
      <c r="BT109" s="126" t="s">
        <v>88</v>
      </c>
      <c r="BV109" s="126" t="s">
        <v>82</v>
      </c>
      <c r="BW109" s="126" t="s">
        <v>132</v>
      </c>
      <c r="BX109" s="126" t="s">
        <v>6</v>
      </c>
      <c r="CL109" s="126" t="s">
        <v>1</v>
      </c>
      <c r="CM109" s="126" t="s">
        <v>90</v>
      </c>
    </row>
    <row r="110" s="7" customFormat="1" ht="16.5" customHeight="1">
      <c r="A110" s="114" t="s">
        <v>84</v>
      </c>
      <c r="B110" s="115"/>
      <c r="C110" s="116"/>
      <c r="D110" s="117" t="s">
        <v>133</v>
      </c>
      <c r="E110" s="117"/>
      <c r="F110" s="117"/>
      <c r="G110" s="117"/>
      <c r="H110" s="117"/>
      <c r="I110" s="118"/>
      <c r="J110" s="117" t="s">
        <v>134</v>
      </c>
      <c r="K110" s="117"/>
      <c r="L110" s="117"/>
      <c r="M110" s="117"/>
      <c r="N110" s="117"/>
      <c r="O110" s="117"/>
      <c r="P110" s="117"/>
      <c r="Q110" s="117"/>
      <c r="R110" s="117"/>
      <c r="S110" s="117"/>
      <c r="T110" s="117"/>
      <c r="U110" s="117"/>
      <c r="V110" s="117"/>
      <c r="W110" s="117"/>
      <c r="X110" s="117"/>
      <c r="Y110" s="117"/>
      <c r="Z110" s="117"/>
      <c r="AA110" s="117"/>
      <c r="AB110" s="117"/>
      <c r="AC110" s="117"/>
      <c r="AD110" s="117"/>
      <c r="AE110" s="117"/>
      <c r="AF110" s="117"/>
      <c r="AG110" s="119">
        <f>'PS16 - Pacov - Obrataň PZ...'!K34</f>
        <v>32694</v>
      </c>
      <c r="AH110" s="118"/>
      <c r="AI110" s="118"/>
      <c r="AJ110" s="118"/>
      <c r="AK110" s="118"/>
      <c r="AL110" s="118"/>
      <c r="AM110" s="118"/>
      <c r="AN110" s="119">
        <f>SUM(AG110,AV110)</f>
        <v>39559.739999999998</v>
      </c>
      <c r="AO110" s="118"/>
      <c r="AP110" s="118"/>
      <c r="AQ110" s="120" t="s">
        <v>87</v>
      </c>
      <c r="AR110" s="121"/>
      <c r="AS110" s="122">
        <f>'PS16 - Pacov - Obrataň PZ...'!K31</f>
        <v>25600</v>
      </c>
      <c r="AT110" s="123">
        <f>'PS16 - Pacov - Obrataň PZ...'!K32</f>
        <v>7094</v>
      </c>
      <c r="AU110" s="123">
        <v>0</v>
      </c>
      <c r="AV110" s="123">
        <f>ROUND(SUM(AX110:AY110),2)</f>
        <v>6865.7399999999998</v>
      </c>
      <c r="AW110" s="124">
        <f>'PS16 - Pacov - Obrataň PZ...'!T124</f>
        <v>2</v>
      </c>
      <c r="AX110" s="123">
        <f>'PS16 - Pacov - Obrataň PZ...'!K37</f>
        <v>6865.7399999999998</v>
      </c>
      <c r="AY110" s="123">
        <f>'PS16 - Pacov - Obrataň PZ...'!K38</f>
        <v>0</v>
      </c>
      <c r="AZ110" s="123">
        <f>'PS16 - Pacov - Obrataň PZ...'!K39</f>
        <v>0</v>
      </c>
      <c r="BA110" s="123">
        <f>'PS16 - Pacov - Obrataň PZ...'!K40</f>
        <v>0</v>
      </c>
      <c r="BB110" s="123">
        <f>'PS16 - Pacov - Obrataň PZ...'!F37</f>
        <v>32694</v>
      </c>
      <c r="BC110" s="123">
        <f>'PS16 - Pacov - Obrataň PZ...'!F38</f>
        <v>0</v>
      </c>
      <c r="BD110" s="123">
        <f>'PS16 - Pacov - Obrataň PZ...'!F39</f>
        <v>0</v>
      </c>
      <c r="BE110" s="123">
        <f>'PS16 - Pacov - Obrataň PZ...'!F40</f>
        <v>0</v>
      </c>
      <c r="BF110" s="125">
        <f>'PS16 - Pacov - Obrataň PZ...'!F41</f>
        <v>0</v>
      </c>
      <c r="BG110" s="7"/>
      <c r="BT110" s="126" t="s">
        <v>88</v>
      </c>
      <c r="BV110" s="126" t="s">
        <v>82</v>
      </c>
      <c r="BW110" s="126" t="s">
        <v>135</v>
      </c>
      <c r="BX110" s="126" t="s">
        <v>6</v>
      </c>
      <c r="CL110" s="126" t="s">
        <v>1</v>
      </c>
      <c r="CM110" s="126" t="s">
        <v>90</v>
      </c>
    </row>
    <row r="111" s="7" customFormat="1" ht="16.5" customHeight="1">
      <c r="A111" s="114" t="s">
        <v>84</v>
      </c>
      <c r="B111" s="115"/>
      <c r="C111" s="116"/>
      <c r="D111" s="117" t="s">
        <v>136</v>
      </c>
      <c r="E111" s="117"/>
      <c r="F111" s="117"/>
      <c r="G111" s="117"/>
      <c r="H111" s="117"/>
      <c r="I111" s="118"/>
      <c r="J111" s="117" t="s">
        <v>137</v>
      </c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117"/>
      <c r="X111" s="117"/>
      <c r="Y111" s="117"/>
      <c r="Z111" s="117"/>
      <c r="AA111" s="117"/>
      <c r="AB111" s="117"/>
      <c r="AC111" s="117"/>
      <c r="AD111" s="117"/>
      <c r="AE111" s="117"/>
      <c r="AF111" s="117"/>
      <c r="AG111" s="119">
        <f>'PS17 - Pacov - Obrataň PZ...'!K34</f>
        <v>37294</v>
      </c>
      <c r="AH111" s="118"/>
      <c r="AI111" s="118"/>
      <c r="AJ111" s="118"/>
      <c r="AK111" s="118"/>
      <c r="AL111" s="118"/>
      <c r="AM111" s="118"/>
      <c r="AN111" s="119">
        <f>SUM(AG111,AV111)</f>
        <v>45125.739999999998</v>
      </c>
      <c r="AO111" s="118"/>
      <c r="AP111" s="118"/>
      <c r="AQ111" s="120" t="s">
        <v>87</v>
      </c>
      <c r="AR111" s="121"/>
      <c r="AS111" s="122">
        <f>'PS17 - Pacov - Obrataň PZ...'!K31</f>
        <v>30200</v>
      </c>
      <c r="AT111" s="123">
        <f>'PS17 - Pacov - Obrataň PZ...'!K32</f>
        <v>7094</v>
      </c>
      <c r="AU111" s="123">
        <v>0</v>
      </c>
      <c r="AV111" s="123">
        <f>ROUND(SUM(AX111:AY111),2)</f>
        <v>7831.7399999999998</v>
      </c>
      <c r="AW111" s="124">
        <f>'PS17 - Pacov - Obrataň PZ...'!T124</f>
        <v>2</v>
      </c>
      <c r="AX111" s="123">
        <f>'PS17 - Pacov - Obrataň PZ...'!K37</f>
        <v>7831.7399999999998</v>
      </c>
      <c r="AY111" s="123">
        <f>'PS17 - Pacov - Obrataň PZ...'!K38</f>
        <v>0</v>
      </c>
      <c r="AZ111" s="123">
        <f>'PS17 - Pacov - Obrataň PZ...'!K39</f>
        <v>0</v>
      </c>
      <c r="BA111" s="123">
        <f>'PS17 - Pacov - Obrataň PZ...'!K40</f>
        <v>0</v>
      </c>
      <c r="BB111" s="123">
        <f>'PS17 - Pacov - Obrataň PZ...'!F37</f>
        <v>37294</v>
      </c>
      <c r="BC111" s="123">
        <f>'PS17 - Pacov - Obrataň PZ...'!F38</f>
        <v>0</v>
      </c>
      <c r="BD111" s="123">
        <f>'PS17 - Pacov - Obrataň PZ...'!F39</f>
        <v>0</v>
      </c>
      <c r="BE111" s="123">
        <f>'PS17 - Pacov - Obrataň PZ...'!F40</f>
        <v>0</v>
      </c>
      <c r="BF111" s="125">
        <f>'PS17 - Pacov - Obrataň PZ...'!F41</f>
        <v>0</v>
      </c>
      <c r="BG111" s="7"/>
      <c r="BT111" s="126" t="s">
        <v>88</v>
      </c>
      <c r="BV111" s="126" t="s">
        <v>82</v>
      </c>
      <c r="BW111" s="126" t="s">
        <v>138</v>
      </c>
      <c r="BX111" s="126" t="s">
        <v>6</v>
      </c>
      <c r="CL111" s="126" t="s">
        <v>1</v>
      </c>
      <c r="CM111" s="126" t="s">
        <v>90</v>
      </c>
    </row>
    <row r="112" s="7" customFormat="1" ht="24.75" customHeight="1">
      <c r="A112" s="114" t="s">
        <v>84</v>
      </c>
      <c r="B112" s="115"/>
      <c r="C112" s="116"/>
      <c r="D112" s="117" t="s">
        <v>139</v>
      </c>
      <c r="E112" s="117"/>
      <c r="F112" s="117"/>
      <c r="G112" s="117"/>
      <c r="H112" s="117"/>
      <c r="I112" s="118"/>
      <c r="J112" s="117" t="s">
        <v>140</v>
      </c>
      <c r="K112" s="117"/>
      <c r="L112" s="117"/>
      <c r="M112" s="117"/>
      <c r="N112" s="117"/>
      <c r="O112" s="117"/>
      <c r="P112" s="117"/>
      <c r="Q112" s="117"/>
      <c r="R112" s="117"/>
      <c r="S112" s="117"/>
      <c r="T112" s="117"/>
      <c r="U112" s="117"/>
      <c r="V112" s="117"/>
      <c r="W112" s="117"/>
      <c r="X112" s="117"/>
      <c r="Y112" s="117"/>
      <c r="Z112" s="117"/>
      <c r="AA112" s="117"/>
      <c r="AB112" s="117"/>
      <c r="AC112" s="117"/>
      <c r="AD112" s="117"/>
      <c r="AE112" s="117"/>
      <c r="AF112" s="117"/>
      <c r="AG112" s="119">
        <f>'PS18 - Nová Cerekv - Paco...'!K34</f>
        <v>54666</v>
      </c>
      <c r="AH112" s="118"/>
      <c r="AI112" s="118"/>
      <c r="AJ112" s="118"/>
      <c r="AK112" s="118"/>
      <c r="AL112" s="118"/>
      <c r="AM112" s="118"/>
      <c r="AN112" s="119">
        <f>SUM(AG112,AV112)</f>
        <v>66145.860000000001</v>
      </c>
      <c r="AO112" s="118"/>
      <c r="AP112" s="118"/>
      <c r="AQ112" s="120" t="s">
        <v>87</v>
      </c>
      <c r="AR112" s="121"/>
      <c r="AS112" s="122">
        <f>'PS18 - Nová Cerekv - Paco...'!K31</f>
        <v>46000</v>
      </c>
      <c r="AT112" s="123">
        <f>'PS18 - Nová Cerekv - Paco...'!K32</f>
        <v>8666</v>
      </c>
      <c r="AU112" s="123">
        <v>0</v>
      </c>
      <c r="AV112" s="123">
        <f>ROUND(SUM(AX112:AY112),2)</f>
        <v>11479.860000000001</v>
      </c>
      <c r="AW112" s="124">
        <f>'PS18 - Nová Cerekv - Paco...'!T124</f>
        <v>2</v>
      </c>
      <c r="AX112" s="123">
        <f>'PS18 - Nová Cerekv - Paco...'!K37</f>
        <v>11479.860000000001</v>
      </c>
      <c r="AY112" s="123">
        <f>'PS18 - Nová Cerekv - Paco...'!K38</f>
        <v>0</v>
      </c>
      <c r="AZ112" s="123">
        <f>'PS18 - Nová Cerekv - Paco...'!K39</f>
        <v>0</v>
      </c>
      <c r="BA112" s="123">
        <f>'PS18 - Nová Cerekv - Paco...'!K40</f>
        <v>0</v>
      </c>
      <c r="BB112" s="123">
        <f>'PS18 - Nová Cerekv - Paco...'!F37</f>
        <v>54666</v>
      </c>
      <c r="BC112" s="123">
        <f>'PS18 - Nová Cerekv - Paco...'!F38</f>
        <v>0</v>
      </c>
      <c r="BD112" s="123">
        <f>'PS18 - Nová Cerekv - Paco...'!F39</f>
        <v>0</v>
      </c>
      <c r="BE112" s="123">
        <f>'PS18 - Nová Cerekv - Paco...'!F40</f>
        <v>0</v>
      </c>
      <c r="BF112" s="125">
        <f>'PS18 - Nová Cerekv - Paco...'!F41</f>
        <v>0</v>
      </c>
      <c r="BG112" s="7"/>
      <c r="BT112" s="126" t="s">
        <v>88</v>
      </c>
      <c r="BV112" s="126" t="s">
        <v>82</v>
      </c>
      <c r="BW112" s="126" t="s">
        <v>141</v>
      </c>
      <c r="BX112" s="126" t="s">
        <v>6</v>
      </c>
      <c r="CL112" s="126" t="s">
        <v>1</v>
      </c>
      <c r="CM112" s="126" t="s">
        <v>90</v>
      </c>
    </row>
    <row r="113" s="7" customFormat="1" ht="16.5" customHeight="1">
      <c r="A113" s="114" t="s">
        <v>84</v>
      </c>
      <c r="B113" s="115"/>
      <c r="C113" s="116"/>
      <c r="D113" s="117" t="s">
        <v>142</v>
      </c>
      <c r="E113" s="117"/>
      <c r="F113" s="117"/>
      <c r="G113" s="117"/>
      <c r="H113" s="117"/>
      <c r="I113" s="118"/>
      <c r="J113" s="117" t="s">
        <v>143</v>
      </c>
      <c r="K113" s="117"/>
      <c r="L113" s="117"/>
      <c r="M113" s="117"/>
      <c r="N113" s="117"/>
      <c r="O113" s="117"/>
      <c r="P113" s="117"/>
      <c r="Q113" s="117"/>
      <c r="R113" s="117"/>
      <c r="S113" s="117"/>
      <c r="T113" s="117"/>
      <c r="U113" s="117"/>
      <c r="V113" s="117"/>
      <c r="W113" s="117"/>
      <c r="X113" s="117"/>
      <c r="Y113" s="117"/>
      <c r="Z113" s="117"/>
      <c r="AA113" s="117"/>
      <c r="AB113" s="117"/>
      <c r="AC113" s="117"/>
      <c r="AD113" s="117"/>
      <c r="AE113" s="117"/>
      <c r="AF113" s="117"/>
      <c r="AG113" s="119">
        <f>'PS19 - ŽST Slavonice'!K34</f>
        <v>779130</v>
      </c>
      <c r="AH113" s="118"/>
      <c r="AI113" s="118"/>
      <c r="AJ113" s="118"/>
      <c r="AK113" s="118"/>
      <c r="AL113" s="118"/>
      <c r="AM113" s="118"/>
      <c r="AN113" s="119">
        <f>SUM(AG113,AV113)</f>
        <v>942747.30000000005</v>
      </c>
      <c r="AO113" s="118"/>
      <c r="AP113" s="118"/>
      <c r="AQ113" s="120" t="s">
        <v>87</v>
      </c>
      <c r="AR113" s="121"/>
      <c r="AS113" s="122">
        <f>'PS19 - ŽST Slavonice'!K31</f>
        <v>724800</v>
      </c>
      <c r="AT113" s="123">
        <f>'PS19 - ŽST Slavonice'!K32</f>
        <v>54330</v>
      </c>
      <c r="AU113" s="123">
        <v>0</v>
      </c>
      <c r="AV113" s="123">
        <f>ROUND(SUM(AX113:AY113),2)</f>
        <v>163617.29999999999</v>
      </c>
      <c r="AW113" s="124">
        <f>'PS19 - ŽST Slavonice'!T124</f>
        <v>2</v>
      </c>
      <c r="AX113" s="123">
        <f>'PS19 - ŽST Slavonice'!K37</f>
        <v>163617.29999999999</v>
      </c>
      <c r="AY113" s="123">
        <f>'PS19 - ŽST Slavonice'!K38</f>
        <v>0</v>
      </c>
      <c r="AZ113" s="123">
        <f>'PS19 - ŽST Slavonice'!K39</f>
        <v>0</v>
      </c>
      <c r="BA113" s="123">
        <f>'PS19 - ŽST Slavonice'!K40</f>
        <v>0</v>
      </c>
      <c r="BB113" s="123">
        <f>'PS19 - ŽST Slavonice'!F37</f>
        <v>779130</v>
      </c>
      <c r="BC113" s="123">
        <f>'PS19 - ŽST Slavonice'!F38</f>
        <v>0</v>
      </c>
      <c r="BD113" s="123">
        <f>'PS19 - ŽST Slavonice'!F39</f>
        <v>0</v>
      </c>
      <c r="BE113" s="123">
        <f>'PS19 - ŽST Slavonice'!F40</f>
        <v>0</v>
      </c>
      <c r="BF113" s="125">
        <f>'PS19 - ŽST Slavonice'!F41</f>
        <v>0</v>
      </c>
      <c r="BG113" s="7"/>
      <c r="BT113" s="126" t="s">
        <v>88</v>
      </c>
      <c r="BV113" s="126" t="s">
        <v>82</v>
      </c>
      <c r="BW113" s="126" t="s">
        <v>144</v>
      </c>
      <c r="BX113" s="126" t="s">
        <v>6</v>
      </c>
      <c r="CL113" s="126" t="s">
        <v>1</v>
      </c>
      <c r="CM113" s="126" t="s">
        <v>90</v>
      </c>
    </row>
    <row r="114" s="7" customFormat="1" ht="24.75" customHeight="1">
      <c r="A114" s="114" t="s">
        <v>84</v>
      </c>
      <c r="B114" s="115"/>
      <c r="C114" s="116"/>
      <c r="D114" s="117" t="s">
        <v>145</v>
      </c>
      <c r="E114" s="117"/>
      <c r="F114" s="117"/>
      <c r="G114" s="117"/>
      <c r="H114" s="117"/>
      <c r="I114" s="118"/>
      <c r="J114" s="117" t="s">
        <v>146</v>
      </c>
      <c r="K114" s="117"/>
      <c r="L114" s="117"/>
      <c r="M114" s="117"/>
      <c r="N114" s="117"/>
      <c r="O114" s="117"/>
      <c r="P114" s="117"/>
      <c r="Q114" s="117"/>
      <c r="R114" s="117"/>
      <c r="S114" s="117"/>
      <c r="T114" s="117"/>
      <c r="U114" s="117"/>
      <c r="V114" s="117"/>
      <c r="W114" s="117"/>
      <c r="X114" s="117"/>
      <c r="Y114" s="117"/>
      <c r="Z114" s="117"/>
      <c r="AA114" s="117"/>
      <c r="AB114" s="117"/>
      <c r="AC114" s="117"/>
      <c r="AD114" s="117"/>
      <c r="AE114" s="117"/>
      <c r="AF114" s="117"/>
      <c r="AG114" s="119">
        <f>'PS20 - Horní Cerekev - Do...'!K34</f>
        <v>137816</v>
      </c>
      <c r="AH114" s="118"/>
      <c r="AI114" s="118"/>
      <c r="AJ114" s="118"/>
      <c r="AK114" s="118"/>
      <c r="AL114" s="118"/>
      <c r="AM114" s="118"/>
      <c r="AN114" s="119">
        <f>SUM(AG114,AV114)</f>
        <v>166757.35999999999</v>
      </c>
      <c r="AO114" s="118"/>
      <c r="AP114" s="118"/>
      <c r="AQ114" s="120" t="s">
        <v>87</v>
      </c>
      <c r="AR114" s="121"/>
      <c r="AS114" s="122">
        <f>'PS20 - Horní Cerekev - Do...'!K31</f>
        <v>117400</v>
      </c>
      <c r="AT114" s="123">
        <f>'PS20 - Horní Cerekev - Do...'!K32</f>
        <v>20416</v>
      </c>
      <c r="AU114" s="123">
        <v>0</v>
      </c>
      <c r="AV114" s="123">
        <f>ROUND(SUM(AX114:AY114),2)</f>
        <v>28941.360000000001</v>
      </c>
      <c r="AW114" s="124">
        <f>'PS20 - Horní Cerekev - Do...'!T124</f>
        <v>2</v>
      </c>
      <c r="AX114" s="123">
        <f>'PS20 - Horní Cerekev - Do...'!K37</f>
        <v>28941.360000000001</v>
      </c>
      <c r="AY114" s="123">
        <f>'PS20 - Horní Cerekev - Do...'!K38</f>
        <v>0</v>
      </c>
      <c r="AZ114" s="123">
        <f>'PS20 - Horní Cerekev - Do...'!K39</f>
        <v>0</v>
      </c>
      <c r="BA114" s="123">
        <f>'PS20 - Horní Cerekev - Do...'!K40</f>
        <v>0</v>
      </c>
      <c r="BB114" s="123">
        <f>'PS20 - Horní Cerekev - Do...'!F37</f>
        <v>137816</v>
      </c>
      <c r="BC114" s="123">
        <f>'PS20 - Horní Cerekev - Do...'!F38</f>
        <v>0</v>
      </c>
      <c r="BD114" s="123">
        <f>'PS20 - Horní Cerekev - Do...'!F39</f>
        <v>0</v>
      </c>
      <c r="BE114" s="123">
        <f>'PS20 - Horní Cerekev - Do...'!F40</f>
        <v>0</v>
      </c>
      <c r="BF114" s="125">
        <f>'PS20 - Horní Cerekev - Do...'!F41</f>
        <v>0</v>
      </c>
      <c r="BG114" s="7"/>
      <c r="BT114" s="126" t="s">
        <v>88</v>
      </c>
      <c r="BV114" s="126" t="s">
        <v>82</v>
      </c>
      <c r="BW114" s="126" t="s">
        <v>147</v>
      </c>
      <c r="BX114" s="126" t="s">
        <v>6</v>
      </c>
      <c r="CL114" s="126" t="s">
        <v>1</v>
      </c>
      <c r="CM114" s="126" t="s">
        <v>90</v>
      </c>
    </row>
    <row r="115" s="7" customFormat="1" ht="24.75" customHeight="1">
      <c r="A115" s="114" t="s">
        <v>84</v>
      </c>
      <c r="B115" s="115"/>
      <c r="C115" s="116"/>
      <c r="D115" s="117" t="s">
        <v>148</v>
      </c>
      <c r="E115" s="117"/>
      <c r="F115" s="117"/>
      <c r="G115" s="117"/>
      <c r="H115" s="117"/>
      <c r="I115" s="118"/>
      <c r="J115" s="117" t="s">
        <v>149</v>
      </c>
      <c r="K115" s="117"/>
      <c r="L115" s="117"/>
      <c r="M115" s="117"/>
      <c r="N115" s="117"/>
      <c r="O115" s="117"/>
      <c r="P115" s="117"/>
      <c r="Q115" s="117"/>
      <c r="R115" s="117"/>
      <c r="S115" s="117"/>
      <c r="T115" s="117"/>
      <c r="U115" s="117"/>
      <c r="V115" s="117"/>
      <c r="W115" s="117"/>
      <c r="X115" s="117"/>
      <c r="Y115" s="117"/>
      <c r="Z115" s="117"/>
      <c r="AA115" s="117"/>
      <c r="AB115" s="117"/>
      <c r="AC115" s="117"/>
      <c r="AD115" s="117"/>
      <c r="AE115" s="117"/>
      <c r="AF115" s="117"/>
      <c r="AG115" s="119">
        <f>'PS21 - Horní Cerekev - Do...'!K34</f>
        <v>137676</v>
      </c>
      <c r="AH115" s="118"/>
      <c r="AI115" s="118"/>
      <c r="AJ115" s="118"/>
      <c r="AK115" s="118"/>
      <c r="AL115" s="118"/>
      <c r="AM115" s="118"/>
      <c r="AN115" s="119">
        <f>SUM(AG115,AV115)</f>
        <v>166587.95999999999</v>
      </c>
      <c r="AO115" s="118"/>
      <c r="AP115" s="118"/>
      <c r="AQ115" s="120" t="s">
        <v>87</v>
      </c>
      <c r="AR115" s="121"/>
      <c r="AS115" s="122">
        <f>'PS21 - Horní Cerekev - Do...'!K31</f>
        <v>117400</v>
      </c>
      <c r="AT115" s="123">
        <f>'PS21 - Horní Cerekev - Do...'!K32</f>
        <v>20276</v>
      </c>
      <c r="AU115" s="123">
        <v>0</v>
      </c>
      <c r="AV115" s="123">
        <f>ROUND(SUM(AX115:AY115),2)</f>
        <v>28911.959999999999</v>
      </c>
      <c r="AW115" s="124">
        <f>'PS21 - Horní Cerekev - Do...'!T124</f>
        <v>2</v>
      </c>
      <c r="AX115" s="123">
        <f>'PS21 - Horní Cerekev - Do...'!K37</f>
        <v>28911.959999999999</v>
      </c>
      <c r="AY115" s="123">
        <f>'PS21 - Horní Cerekev - Do...'!K38</f>
        <v>0</v>
      </c>
      <c r="AZ115" s="123">
        <f>'PS21 - Horní Cerekev - Do...'!K39</f>
        <v>0</v>
      </c>
      <c r="BA115" s="123">
        <f>'PS21 - Horní Cerekev - Do...'!K40</f>
        <v>0</v>
      </c>
      <c r="BB115" s="123">
        <f>'PS21 - Horní Cerekev - Do...'!F37</f>
        <v>137676</v>
      </c>
      <c r="BC115" s="123">
        <f>'PS21 - Horní Cerekev - Do...'!F38</f>
        <v>0</v>
      </c>
      <c r="BD115" s="123">
        <f>'PS21 - Horní Cerekev - Do...'!F39</f>
        <v>0</v>
      </c>
      <c r="BE115" s="123">
        <f>'PS21 - Horní Cerekev - Do...'!F40</f>
        <v>0</v>
      </c>
      <c r="BF115" s="125">
        <f>'PS21 - Horní Cerekev - Do...'!F41</f>
        <v>0</v>
      </c>
      <c r="BG115" s="7"/>
      <c r="BT115" s="126" t="s">
        <v>88</v>
      </c>
      <c r="BV115" s="126" t="s">
        <v>82</v>
      </c>
      <c r="BW115" s="126" t="s">
        <v>150</v>
      </c>
      <c r="BX115" s="126" t="s">
        <v>6</v>
      </c>
      <c r="CL115" s="126" t="s">
        <v>1</v>
      </c>
      <c r="CM115" s="126" t="s">
        <v>90</v>
      </c>
    </row>
    <row r="116" s="7" customFormat="1" ht="24.75" customHeight="1">
      <c r="A116" s="114" t="s">
        <v>84</v>
      </c>
      <c r="B116" s="115"/>
      <c r="C116" s="116"/>
      <c r="D116" s="117" t="s">
        <v>151</v>
      </c>
      <c r="E116" s="117"/>
      <c r="F116" s="117"/>
      <c r="G116" s="117"/>
      <c r="H116" s="117"/>
      <c r="I116" s="118"/>
      <c r="J116" s="117" t="s">
        <v>152</v>
      </c>
      <c r="K116" s="117"/>
      <c r="L116" s="117"/>
      <c r="M116" s="117"/>
      <c r="N116" s="117"/>
      <c r="O116" s="117"/>
      <c r="P116" s="117"/>
      <c r="Q116" s="117"/>
      <c r="R116" s="117"/>
      <c r="S116" s="117"/>
      <c r="T116" s="117"/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  <c r="AE116" s="117"/>
      <c r="AF116" s="117"/>
      <c r="AG116" s="119">
        <f>'PS22 - Horní Cerekev - Do...'!K34</f>
        <v>137676</v>
      </c>
      <c r="AH116" s="118"/>
      <c r="AI116" s="118"/>
      <c r="AJ116" s="118"/>
      <c r="AK116" s="118"/>
      <c r="AL116" s="118"/>
      <c r="AM116" s="118"/>
      <c r="AN116" s="119">
        <f>SUM(AG116,AV116)</f>
        <v>166587.95999999999</v>
      </c>
      <c r="AO116" s="118"/>
      <c r="AP116" s="118"/>
      <c r="AQ116" s="120" t="s">
        <v>87</v>
      </c>
      <c r="AR116" s="121"/>
      <c r="AS116" s="122">
        <f>'PS22 - Horní Cerekev - Do...'!K31</f>
        <v>117400</v>
      </c>
      <c r="AT116" s="123">
        <f>'PS22 - Horní Cerekev - Do...'!K32</f>
        <v>20276</v>
      </c>
      <c r="AU116" s="123">
        <v>0</v>
      </c>
      <c r="AV116" s="123">
        <f>ROUND(SUM(AX116:AY116),2)</f>
        <v>28911.959999999999</v>
      </c>
      <c r="AW116" s="124">
        <f>'PS22 - Horní Cerekev - Do...'!T124</f>
        <v>2</v>
      </c>
      <c r="AX116" s="123">
        <f>'PS22 - Horní Cerekev - Do...'!K37</f>
        <v>28911.959999999999</v>
      </c>
      <c r="AY116" s="123">
        <f>'PS22 - Horní Cerekev - Do...'!K38</f>
        <v>0</v>
      </c>
      <c r="AZ116" s="123">
        <f>'PS22 - Horní Cerekev - Do...'!K39</f>
        <v>0</v>
      </c>
      <c r="BA116" s="123">
        <f>'PS22 - Horní Cerekev - Do...'!K40</f>
        <v>0</v>
      </c>
      <c r="BB116" s="123">
        <f>'PS22 - Horní Cerekev - Do...'!F37</f>
        <v>137676</v>
      </c>
      <c r="BC116" s="123">
        <f>'PS22 - Horní Cerekev - Do...'!F38</f>
        <v>0</v>
      </c>
      <c r="BD116" s="123">
        <f>'PS22 - Horní Cerekev - Do...'!F39</f>
        <v>0</v>
      </c>
      <c r="BE116" s="123">
        <f>'PS22 - Horní Cerekev - Do...'!F40</f>
        <v>0</v>
      </c>
      <c r="BF116" s="125">
        <f>'PS22 - Horní Cerekev - Do...'!F41</f>
        <v>0</v>
      </c>
      <c r="BG116" s="7"/>
      <c r="BT116" s="126" t="s">
        <v>88</v>
      </c>
      <c r="BV116" s="126" t="s">
        <v>82</v>
      </c>
      <c r="BW116" s="126" t="s">
        <v>153</v>
      </c>
      <c r="BX116" s="126" t="s">
        <v>6</v>
      </c>
      <c r="CL116" s="126" t="s">
        <v>1</v>
      </c>
      <c r="CM116" s="126" t="s">
        <v>90</v>
      </c>
    </row>
    <row r="117" s="7" customFormat="1" ht="16.5" customHeight="1">
      <c r="A117" s="114" t="s">
        <v>84</v>
      </c>
      <c r="B117" s="115"/>
      <c r="C117" s="116"/>
      <c r="D117" s="117" t="s">
        <v>154</v>
      </c>
      <c r="E117" s="117"/>
      <c r="F117" s="117"/>
      <c r="G117" s="117"/>
      <c r="H117" s="117"/>
      <c r="I117" s="118"/>
      <c r="J117" s="117" t="s">
        <v>155</v>
      </c>
      <c r="K117" s="117"/>
      <c r="L117" s="117"/>
      <c r="M117" s="117"/>
      <c r="N117" s="117"/>
      <c r="O117" s="117"/>
      <c r="P117" s="117"/>
      <c r="Q117" s="117"/>
      <c r="R117" s="117"/>
      <c r="S117" s="117"/>
      <c r="T117" s="117"/>
      <c r="U117" s="117"/>
      <c r="V117" s="117"/>
      <c r="W117" s="117"/>
      <c r="X117" s="117"/>
      <c r="Y117" s="117"/>
      <c r="Z117" s="117"/>
      <c r="AA117" s="117"/>
      <c r="AB117" s="117"/>
      <c r="AC117" s="117"/>
      <c r="AD117" s="117"/>
      <c r="AE117" s="117"/>
      <c r="AF117" s="117"/>
      <c r="AG117" s="119">
        <f>'PS23 - KrahulovPZZ K km 5...'!K34</f>
        <v>137676</v>
      </c>
      <c r="AH117" s="118"/>
      <c r="AI117" s="118"/>
      <c r="AJ117" s="118"/>
      <c r="AK117" s="118"/>
      <c r="AL117" s="118"/>
      <c r="AM117" s="118"/>
      <c r="AN117" s="119">
        <f>SUM(AG117,AV117)</f>
        <v>166587.95999999999</v>
      </c>
      <c r="AO117" s="118"/>
      <c r="AP117" s="118"/>
      <c r="AQ117" s="120" t="s">
        <v>87</v>
      </c>
      <c r="AR117" s="121"/>
      <c r="AS117" s="122">
        <f>'PS23 - KrahulovPZZ K km 5...'!K31</f>
        <v>117400</v>
      </c>
      <c r="AT117" s="123">
        <f>'PS23 - KrahulovPZZ K km 5...'!K32</f>
        <v>20276</v>
      </c>
      <c r="AU117" s="123">
        <v>0</v>
      </c>
      <c r="AV117" s="123">
        <f>ROUND(SUM(AX117:AY117),2)</f>
        <v>28911.959999999999</v>
      </c>
      <c r="AW117" s="124">
        <f>'PS23 - KrahulovPZZ K km 5...'!T124</f>
        <v>2</v>
      </c>
      <c r="AX117" s="123">
        <f>'PS23 - KrahulovPZZ K km 5...'!K37</f>
        <v>28911.959999999999</v>
      </c>
      <c r="AY117" s="123">
        <f>'PS23 - KrahulovPZZ K km 5...'!K38</f>
        <v>0</v>
      </c>
      <c r="AZ117" s="123">
        <f>'PS23 - KrahulovPZZ K km 5...'!K39</f>
        <v>0</v>
      </c>
      <c r="BA117" s="123">
        <f>'PS23 - KrahulovPZZ K km 5...'!K40</f>
        <v>0</v>
      </c>
      <c r="BB117" s="123">
        <f>'PS23 - KrahulovPZZ K km 5...'!F37</f>
        <v>137676</v>
      </c>
      <c r="BC117" s="123">
        <f>'PS23 - KrahulovPZZ K km 5...'!F38</f>
        <v>0</v>
      </c>
      <c r="BD117" s="123">
        <f>'PS23 - KrahulovPZZ K km 5...'!F39</f>
        <v>0</v>
      </c>
      <c r="BE117" s="123">
        <f>'PS23 - KrahulovPZZ K km 5...'!F40</f>
        <v>0</v>
      </c>
      <c r="BF117" s="125">
        <f>'PS23 - KrahulovPZZ K km 5...'!F41</f>
        <v>0</v>
      </c>
      <c r="BG117" s="7"/>
      <c r="BT117" s="126" t="s">
        <v>88</v>
      </c>
      <c r="BV117" s="126" t="s">
        <v>82</v>
      </c>
      <c r="BW117" s="126" t="s">
        <v>156</v>
      </c>
      <c r="BX117" s="126" t="s">
        <v>6</v>
      </c>
      <c r="CL117" s="126" t="s">
        <v>1</v>
      </c>
      <c r="CM117" s="126" t="s">
        <v>90</v>
      </c>
    </row>
    <row r="118" s="7" customFormat="1" ht="24.75" customHeight="1">
      <c r="A118" s="114" t="s">
        <v>84</v>
      </c>
      <c r="B118" s="115"/>
      <c r="C118" s="116"/>
      <c r="D118" s="117" t="s">
        <v>157</v>
      </c>
      <c r="E118" s="117"/>
      <c r="F118" s="117"/>
      <c r="G118" s="117"/>
      <c r="H118" s="117"/>
      <c r="I118" s="118"/>
      <c r="J118" s="117" t="s">
        <v>158</v>
      </c>
      <c r="K118" s="117"/>
      <c r="L118" s="117"/>
      <c r="M118" s="117"/>
      <c r="N118" s="117"/>
      <c r="O118" s="117"/>
      <c r="P118" s="117"/>
      <c r="Q118" s="117"/>
      <c r="R118" s="117"/>
      <c r="S118" s="117"/>
      <c r="T118" s="117"/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  <c r="AF118" s="117"/>
      <c r="AG118" s="119">
        <f>'PS24 - Světlá n-S - Lešti...'!K34</f>
        <v>162434.79999999999</v>
      </c>
      <c r="AH118" s="118"/>
      <c r="AI118" s="118"/>
      <c r="AJ118" s="118"/>
      <c r="AK118" s="118"/>
      <c r="AL118" s="118"/>
      <c r="AM118" s="118"/>
      <c r="AN118" s="119">
        <f>SUM(AG118,AV118)</f>
        <v>196546.10999999999</v>
      </c>
      <c r="AO118" s="118"/>
      <c r="AP118" s="118"/>
      <c r="AQ118" s="120" t="s">
        <v>87</v>
      </c>
      <c r="AR118" s="121"/>
      <c r="AS118" s="122">
        <f>'PS24 - Světlá n-S - Lešti...'!K31</f>
        <v>140880</v>
      </c>
      <c r="AT118" s="123">
        <f>'PS24 - Světlá n-S - Lešti...'!K32</f>
        <v>21554.799999999999</v>
      </c>
      <c r="AU118" s="123">
        <v>0</v>
      </c>
      <c r="AV118" s="123">
        <f>ROUND(SUM(AX118:AY118),2)</f>
        <v>34111.309999999998</v>
      </c>
      <c r="AW118" s="124">
        <f>'PS24 - Světlá n-S - Lešti...'!T124</f>
        <v>2</v>
      </c>
      <c r="AX118" s="123">
        <f>'PS24 - Světlá n-S - Lešti...'!K37</f>
        <v>34111.309999999998</v>
      </c>
      <c r="AY118" s="123">
        <f>'PS24 - Světlá n-S - Lešti...'!K38</f>
        <v>0</v>
      </c>
      <c r="AZ118" s="123">
        <f>'PS24 - Světlá n-S - Lešti...'!K39</f>
        <v>0</v>
      </c>
      <c r="BA118" s="123">
        <f>'PS24 - Světlá n-S - Lešti...'!K40</f>
        <v>0</v>
      </c>
      <c r="BB118" s="123">
        <f>'PS24 - Světlá n-S - Lešti...'!F37</f>
        <v>162434.79999999999</v>
      </c>
      <c r="BC118" s="123">
        <f>'PS24 - Světlá n-S - Lešti...'!F38</f>
        <v>0</v>
      </c>
      <c r="BD118" s="123">
        <f>'PS24 - Světlá n-S - Lešti...'!F39</f>
        <v>0</v>
      </c>
      <c r="BE118" s="123">
        <f>'PS24 - Světlá n-S - Lešti...'!F40</f>
        <v>0</v>
      </c>
      <c r="BF118" s="125">
        <f>'PS24 - Světlá n-S - Lešti...'!F41</f>
        <v>0</v>
      </c>
      <c r="BG118" s="7"/>
      <c r="BT118" s="126" t="s">
        <v>88</v>
      </c>
      <c r="BV118" s="126" t="s">
        <v>82</v>
      </c>
      <c r="BW118" s="126" t="s">
        <v>159</v>
      </c>
      <c r="BX118" s="126" t="s">
        <v>6</v>
      </c>
      <c r="CL118" s="126" t="s">
        <v>1</v>
      </c>
      <c r="CM118" s="126" t="s">
        <v>90</v>
      </c>
    </row>
    <row r="119" s="7" customFormat="1" ht="24.75" customHeight="1">
      <c r="A119" s="114" t="s">
        <v>84</v>
      </c>
      <c r="B119" s="115"/>
      <c r="C119" s="116"/>
      <c r="D119" s="117" t="s">
        <v>160</v>
      </c>
      <c r="E119" s="117"/>
      <c r="F119" s="117"/>
      <c r="G119" s="117"/>
      <c r="H119" s="117"/>
      <c r="I119" s="118"/>
      <c r="J119" s="117" t="s">
        <v>161</v>
      </c>
      <c r="K119" s="117"/>
      <c r="L119" s="117"/>
      <c r="M119" s="117"/>
      <c r="N119" s="117"/>
      <c r="O119" s="117"/>
      <c r="P119" s="117"/>
      <c r="Q119" s="117"/>
      <c r="R119" s="117"/>
      <c r="S119" s="117"/>
      <c r="T119" s="117"/>
      <c r="U119" s="117"/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  <c r="AF119" s="117"/>
      <c r="AG119" s="119">
        <f>'PS25 - Vlkaneč - G.Jeníko...'!K34</f>
        <v>164274.79999999999</v>
      </c>
      <c r="AH119" s="118"/>
      <c r="AI119" s="118"/>
      <c r="AJ119" s="118"/>
      <c r="AK119" s="118"/>
      <c r="AL119" s="118"/>
      <c r="AM119" s="118"/>
      <c r="AN119" s="119">
        <f>SUM(AG119,AV119)</f>
        <v>198772.50999999998</v>
      </c>
      <c r="AO119" s="118"/>
      <c r="AP119" s="118"/>
      <c r="AQ119" s="120" t="s">
        <v>87</v>
      </c>
      <c r="AR119" s="121"/>
      <c r="AS119" s="122">
        <f>'PS25 - Vlkaneč - G.Jeníko...'!K31</f>
        <v>140880</v>
      </c>
      <c r="AT119" s="123">
        <f>'PS25 - Vlkaneč - G.Jeníko...'!K32</f>
        <v>23394.799999999999</v>
      </c>
      <c r="AU119" s="123">
        <v>0</v>
      </c>
      <c r="AV119" s="123">
        <f>ROUND(SUM(AX119:AY119),2)</f>
        <v>34497.709999999999</v>
      </c>
      <c r="AW119" s="124">
        <f>'PS25 - Vlkaneč - G.Jeníko...'!T124</f>
        <v>2</v>
      </c>
      <c r="AX119" s="123">
        <f>'PS25 - Vlkaneč - G.Jeníko...'!K37</f>
        <v>34497.709999999999</v>
      </c>
      <c r="AY119" s="123">
        <f>'PS25 - Vlkaneč - G.Jeníko...'!K38</f>
        <v>0</v>
      </c>
      <c r="AZ119" s="123">
        <f>'PS25 - Vlkaneč - G.Jeníko...'!K39</f>
        <v>0</v>
      </c>
      <c r="BA119" s="123">
        <f>'PS25 - Vlkaneč - G.Jeníko...'!K40</f>
        <v>0</v>
      </c>
      <c r="BB119" s="123">
        <f>'PS25 - Vlkaneč - G.Jeníko...'!F37</f>
        <v>164274.79999999999</v>
      </c>
      <c r="BC119" s="123">
        <f>'PS25 - Vlkaneč - G.Jeníko...'!F38</f>
        <v>0</v>
      </c>
      <c r="BD119" s="123">
        <f>'PS25 - Vlkaneč - G.Jeníko...'!F39</f>
        <v>0</v>
      </c>
      <c r="BE119" s="123">
        <f>'PS25 - Vlkaneč - G.Jeníko...'!F40</f>
        <v>0</v>
      </c>
      <c r="BF119" s="125">
        <f>'PS25 - Vlkaneč - G.Jeníko...'!F41</f>
        <v>0</v>
      </c>
      <c r="BG119" s="7"/>
      <c r="BT119" s="126" t="s">
        <v>88</v>
      </c>
      <c r="BV119" s="126" t="s">
        <v>82</v>
      </c>
      <c r="BW119" s="126" t="s">
        <v>162</v>
      </c>
      <c r="BX119" s="126" t="s">
        <v>6</v>
      </c>
      <c r="CL119" s="126" t="s">
        <v>1</v>
      </c>
      <c r="CM119" s="126" t="s">
        <v>90</v>
      </c>
    </row>
    <row r="120" s="7" customFormat="1" ht="24.75" customHeight="1">
      <c r="A120" s="114" t="s">
        <v>84</v>
      </c>
      <c r="B120" s="115"/>
      <c r="C120" s="116"/>
      <c r="D120" s="117" t="s">
        <v>163</v>
      </c>
      <c r="E120" s="117"/>
      <c r="F120" s="117"/>
      <c r="G120" s="117"/>
      <c r="H120" s="117"/>
      <c r="I120" s="118"/>
      <c r="J120" s="117" t="s">
        <v>164</v>
      </c>
      <c r="K120" s="117"/>
      <c r="L120" s="117"/>
      <c r="M120" s="117"/>
      <c r="N120" s="117"/>
      <c r="O120" s="117"/>
      <c r="P120" s="117"/>
      <c r="Q120" s="117"/>
      <c r="R120" s="117"/>
      <c r="S120" s="117"/>
      <c r="T120" s="117"/>
      <c r="U120" s="117"/>
      <c r="V120" s="117"/>
      <c r="W120" s="117"/>
      <c r="X120" s="117"/>
      <c r="Y120" s="117"/>
      <c r="Z120" s="117"/>
      <c r="AA120" s="117"/>
      <c r="AB120" s="117"/>
      <c r="AC120" s="117"/>
      <c r="AD120" s="117"/>
      <c r="AE120" s="117"/>
      <c r="AF120" s="117"/>
      <c r="AG120" s="119">
        <f>'PS26 - Nová Cerekev - Pac...'!K34</f>
        <v>283274.79999999999</v>
      </c>
      <c r="AH120" s="118"/>
      <c r="AI120" s="118"/>
      <c r="AJ120" s="118"/>
      <c r="AK120" s="118"/>
      <c r="AL120" s="118"/>
      <c r="AM120" s="118"/>
      <c r="AN120" s="119">
        <f>SUM(AG120,AV120)</f>
        <v>342762.51000000001</v>
      </c>
      <c r="AO120" s="118"/>
      <c r="AP120" s="118"/>
      <c r="AQ120" s="120" t="s">
        <v>87</v>
      </c>
      <c r="AR120" s="121"/>
      <c r="AS120" s="122">
        <f>'PS26 - Nová Cerekev - Pac...'!K31</f>
        <v>257520</v>
      </c>
      <c r="AT120" s="123">
        <f>'PS26 - Nová Cerekev - Pac...'!K32</f>
        <v>25754.799999999999</v>
      </c>
      <c r="AU120" s="123">
        <v>0</v>
      </c>
      <c r="AV120" s="123">
        <f>ROUND(SUM(AX120:AY120),2)</f>
        <v>59487.709999999999</v>
      </c>
      <c r="AW120" s="124">
        <f>'PS26 - Nová Cerekev - Pac...'!T124</f>
        <v>2</v>
      </c>
      <c r="AX120" s="123">
        <f>'PS26 - Nová Cerekev - Pac...'!K37</f>
        <v>59487.709999999999</v>
      </c>
      <c r="AY120" s="123">
        <f>'PS26 - Nová Cerekev - Pac...'!K38</f>
        <v>0</v>
      </c>
      <c r="AZ120" s="123">
        <f>'PS26 - Nová Cerekev - Pac...'!K39</f>
        <v>0</v>
      </c>
      <c r="BA120" s="123">
        <f>'PS26 - Nová Cerekev - Pac...'!K40</f>
        <v>0</v>
      </c>
      <c r="BB120" s="123">
        <f>'PS26 - Nová Cerekev - Pac...'!F37</f>
        <v>283274.79999999999</v>
      </c>
      <c r="BC120" s="123">
        <f>'PS26 - Nová Cerekev - Pac...'!F38</f>
        <v>0</v>
      </c>
      <c r="BD120" s="123">
        <f>'PS26 - Nová Cerekev - Pac...'!F39</f>
        <v>0</v>
      </c>
      <c r="BE120" s="123">
        <f>'PS26 - Nová Cerekev - Pac...'!F40</f>
        <v>0</v>
      </c>
      <c r="BF120" s="125">
        <f>'PS26 - Nová Cerekev - Pac...'!F41</f>
        <v>0</v>
      </c>
      <c r="BG120" s="7"/>
      <c r="BT120" s="126" t="s">
        <v>88</v>
      </c>
      <c r="BV120" s="126" t="s">
        <v>82</v>
      </c>
      <c r="BW120" s="126" t="s">
        <v>165</v>
      </c>
      <c r="BX120" s="126" t="s">
        <v>6</v>
      </c>
      <c r="CL120" s="126" t="s">
        <v>1</v>
      </c>
      <c r="CM120" s="126" t="s">
        <v>90</v>
      </c>
    </row>
    <row r="121" s="7" customFormat="1" ht="16.5" customHeight="1">
      <c r="A121" s="114" t="s">
        <v>84</v>
      </c>
      <c r="B121" s="115"/>
      <c r="C121" s="116"/>
      <c r="D121" s="117" t="s">
        <v>166</v>
      </c>
      <c r="E121" s="117"/>
      <c r="F121" s="117"/>
      <c r="G121" s="117"/>
      <c r="H121" s="117"/>
      <c r="I121" s="118"/>
      <c r="J121" s="117" t="s">
        <v>167</v>
      </c>
      <c r="K121" s="117"/>
      <c r="L121" s="117"/>
      <c r="M121" s="117"/>
      <c r="N121" s="117"/>
      <c r="O121" s="117"/>
      <c r="P121" s="117"/>
      <c r="Q121" s="117"/>
      <c r="R121" s="117"/>
      <c r="S121" s="117"/>
      <c r="T121" s="117"/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  <c r="AF121" s="117"/>
      <c r="AG121" s="119">
        <f>'PS27 - ŽST Krahulov'!K34</f>
        <v>162672.79999999999</v>
      </c>
      <c r="AH121" s="118"/>
      <c r="AI121" s="118"/>
      <c r="AJ121" s="118"/>
      <c r="AK121" s="118"/>
      <c r="AL121" s="118"/>
      <c r="AM121" s="118"/>
      <c r="AN121" s="119">
        <f>SUM(AG121,AV121)</f>
        <v>196834.09</v>
      </c>
      <c r="AO121" s="118"/>
      <c r="AP121" s="118"/>
      <c r="AQ121" s="120" t="s">
        <v>87</v>
      </c>
      <c r="AR121" s="121"/>
      <c r="AS121" s="127">
        <f>'PS27 - ŽST Krahulov'!K31</f>
        <v>137340</v>
      </c>
      <c r="AT121" s="128">
        <f>'PS27 - ŽST Krahulov'!K32</f>
        <v>25332.799999999999</v>
      </c>
      <c r="AU121" s="128">
        <v>0</v>
      </c>
      <c r="AV121" s="128">
        <f>ROUND(SUM(AX121:AY121),2)</f>
        <v>34161.290000000001</v>
      </c>
      <c r="AW121" s="129">
        <f>'PS27 - ŽST Krahulov'!T124</f>
        <v>2</v>
      </c>
      <c r="AX121" s="128">
        <f>'PS27 - ŽST Krahulov'!K37</f>
        <v>34161.290000000001</v>
      </c>
      <c r="AY121" s="128">
        <f>'PS27 - ŽST Krahulov'!K38</f>
        <v>0</v>
      </c>
      <c r="AZ121" s="128">
        <f>'PS27 - ŽST Krahulov'!K39</f>
        <v>0</v>
      </c>
      <c r="BA121" s="128">
        <f>'PS27 - ŽST Krahulov'!K40</f>
        <v>0</v>
      </c>
      <c r="BB121" s="128">
        <f>'PS27 - ŽST Krahulov'!F37</f>
        <v>162672.79999999999</v>
      </c>
      <c r="BC121" s="128">
        <f>'PS27 - ŽST Krahulov'!F38</f>
        <v>0</v>
      </c>
      <c r="BD121" s="128">
        <f>'PS27 - ŽST Krahulov'!F39</f>
        <v>0</v>
      </c>
      <c r="BE121" s="128">
        <f>'PS27 - ŽST Krahulov'!F40</f>
        <v>0</v>
      </c>
      <c r="BF121" s="130">
        <f>'PS27 - ŽST Krahulov'!F41</f>
        <v>0</v>
      </c>
      <c r="BG121" s="7"/>
      <c r="BT121" s="126" t="s">
        <v>88</v>
      </c>
      <c r="BV121" s="126" t="s">
        <v>82</v>
      </c>
      <c r="BW121" s="126" t="s">
        <v>168</v>
      </c>
      <c r="BX121" s="126" t="s">
        <v>6</v>
      </c>
      <c r="CL121" s="126" t="s">
        <v>1</v>
      </c>
      <c r="CM121" s="126" t="s">
        <v>90</v>
      </c>
    </row>
    <row r="122">
      <c r="B122" s="18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7"/>
    </row>
    <row r="123" s="2" customFormat="1" ht="30" customHeight="1">
      <c r="A123" s="33"/>
      <c r="B123" s="34"/>
      <c r="C123" s="101" t="s">
        <v>169</v>
      </c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104">
        <v>0</v>
      </c>
      <c r="AH123" s="104"/>
      <c r="AI123" s="104"/>
      <c r="AJ123" s="104"/>
      <c r="AK123" s="104"/>
      <c r="AL123" s="104"/>
      <c r="AM123" s="104"/>
      <c r="AN123" s="104">
        <v>0</v>
      </c>
      <c r="AO123" s="104"/>
      <c r="AP123" s="104"/>
      <c r="AQ123" s="131"/>
      <c r="AR123" s="36"/>
      <c r="AS123" s="94" t="s">
        <v>170</v>
      </c>
      <c r="AT123" s="95" t="s">
        <v>171</v>
      </c>
      <c r="AU123" s="95" t="s">
        <v>42</v>
      </c>
      <c r="AV123" s="96" t="s">
        <v>67</v>
      </c>
      <c r="AW123" s="33"/>
      <c r="AX123" s="33"/>
      <c r="AY123" s="33"/>
      <c r="AZ123" s="33"/>
      <c r="BA123" s="33"/>
      <c r="BB123" s="33"/>
      <c r="BC123" s="33"/>
      <c r="BD123" s="33"/>
      <c r="BE123" s="33"/>
      <c r="BF123" s="33"/>
      <c r="BG123" s="33"/>
    </row>
    <row r="124" s="2" customFormat="1" ht="10.8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6"/>
      <c r="AS124" s="33"/>
      <c r="AT124" s="33"/>
      <c r="AU124" s="33"/>
      <c r="AV124" s="33"/>
      <c r="AW124" s="33"/>
      <c r="AX124" s="33"/>
      <c r="AY124" s="33"/>
      <c r="AZ124" s="33"/>
      <c r="BA124" s="33"/>
      <c r="BB124" s="33"/>
      <c r="BC124" s="33"/>
      <c r="BD124" s="33"/>
      <c r="BE124" s="33"/>
      <c r="BF124" s="33"/>
      <c r="BG124" s="33"/>
    </row>
    <row r="125" s="2" customFormat="1" ht="30" customHeight="1">
      <c r="A125" s="33"/>
      <c r="B125" s="34"/>
      <c r="C125" s="132" t="s">
        <v>172</v>
      </c>
      <c r="D125" s="133"/>
      <c r="E125" s="133"/>
      <c r="F125" s="133"/>
      <c r="G125" s="133"/>
      <c r="H125" s="133"/>
      <c r="I125" s="133"/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3"/>
      <c r="AF125" s="133"/>
      <c r="AG125" s="134">
        <f>ROUND(AG94 + AG123, 2)</f>
        <v>2873375.2000000002</v>
      </c>
      <c r="AH125" s="134"/>
      <c r="AI125" s="134"/>
      <c r="AJ125" s="134"/>
      <c r="AK125" s="134"/>
      <c r="AL125" s="134"/>
      <c r="AM125" s="134"/>
      <c r="AN125" s="134">
        <f>ROUND(AN94 + AN123, 2)</f>
        <v>3476783.9900000002</v>
      </c>
      <c r="AO125" s="134"/>
      <c r="AP125" s="134"/>
      <c r="AQ125" s="133"/>
      <c r="AR125" s="36"/>
      <c r="AS125" s="33"/>
      <c r="AT125" s="33"/>
      <c r="AU125" s="33"/>
      <c r="AV125" s="33"/>
      <c r="AW125" s="33"/>
      <c r="AX125" s="33"/>
      <c r="AY125" s="33"/>
      <c r="AZ125" s="33"/>
      <c r="BA125" s="33"/>
      <c r="BB125" s="33"/>
      <c r="BC125" s="33"/>
      <c r="BD125" s="33"/>
      <c r="BE125" s="33"/>
      <c r="BF125" s="33"/>
      <c r="BG125" s="33"/>
    </row>
    <row r="126" s="2" customFormat="1" ht="6.96" customHeight="1">
      <c r="A126" s="33"/>
      <c r="B126" s="60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1"/>
      <c r="AB126" s="61"/>
      <c r="AC126" s="61"/>
      <c r="AD126" s="61"/>
      <c r="AE126" s="61"/>
      <c r="AF126" s="61"/>
      <c r="AG126" s="61"/>
      <c r="AH126" s="61"/>
      <c r="AI126" s="61"/>
      <c r="AJ126" s="61"/>
      <c r="AK126" s="61"/>
      <c r="AL126" s="61"/>
      <c r="AM126" s="61"/>
      <c r="AN126" s="61"/>
      <c r="AO126" s="61"/>
      <c r="AP126" s="61"/>
      <c r="AQ126" s="61"/>
      <c r="AR126" s="36"/>
      <c r="AS126" s="33"/>
      <c r="AT126" s="33"/>
      <c r="AU126" s="33"/>
      <c r="AV126" s="33"/>
      <c r="AW126" s="33"/>
      <c r="AX126" s="33"/>
      <c r="AY126" s="33"/>
      <c r="AZ126" s="33"/>
      <c r="BA126" s="33"/>
      <c r="BB126" s="33"/>
      <c r="BC126" s="33"/>
      <c r="BD126" s="33"/>
      <c r="BE126" s="33"/>
      <c r="BF126" s="33"/>
      <c r="BG126" s="33"/>
    </row>
  </sheetData>
  <sheetProtection sheet="1" formatColumns="0" formatRows="0" objects="1" scenarios="1" spinCount="100000" saltValue="jeqH/7nElDWF1qUgptlqFYyomus+DPEDhTviyn/XcNmmkU7ZtncYzBIa0ceMGNGkCY8SsIfqFk7yanFtKomwBA==" hashValue="CwPoP0CDyKReKJoMCT4mo+n1yuiPiSq/KyBPfHYXs9exawfIocryjiTo51iogrK0+6WUCwwV2VuSUvUq7bG0Uw==" algorithmName="SHA-512" password="CC35"/>
  <mergeCells count="152">
    <mergeCell ref="K5:AO5"/>
    <mergeCell ref="K6:AO6"/>
    <mergeCell ref="E23:AN23"/>
    <mergeCell ref="AK26:AO26"/>
    <mergeCell ref="AK27:AO27"/>
    <mergeCell ref="AK28:AO28"/>
    <mergeCell ref="AK29:AO29"/>
    <mergeCell ref="AK31:AO31"/>
    <mergeCell ref="AK33:AO33"/>
    <mergeCell ref="W33:AE33"/>
    <mergeCell ref="L33:P33"/>
    <mergeCell ref="W34:AE34"/>
    <mergeCell ref="L34:P34"/>
    <mergeCell ref="AK34:AO34"/>
    <mergeCell ref="L35:P35"/>
    <mergeCell ref="W35:AE35"/>
    <mergeCell ref="AK35:AO35"/>
    <mergeCell ref="L36:P36"/>
    <mergeCell ref="AK36:AO36"/>
    <mergeCell ref="W36:AE36"/>
    <mergeCell ref="L37:P37"/>
    <mergeCell ref="AK37:AO37"/>
    <mergeCell ref="W37:AE37"/>
    <mergeCell ref="AK38:AO38"/>
    <mergeCell ref="L38:P38"/>
    <mergeCell ref="W38:AE38"/>
    <mergeCell ref="AK40:AO40"/>
    <mergeCell ref="X40:AB40"/>
    <mergeCell ref="AM89:AP89"/>
    <mergeCell ref="AS89:AT91"/>
    <mergeCell ref="AM90:AP90"/>
    <mergeCell ref="AN92:AP92"/>
    <mergeCell ref="AR2:BG2"/>
    <mergeCell ref="AN94:AP94"/>
    <mergeCell ref="AN95:AP95"/>
    <mergeCell ref="AN96:AP96"/>
    <mergeCell ref="AN97:AP97"/>
    <mergeCell ref="AN98:AP98"/>
    <mergeCell ref="AN99:AP99"/>
    <mergeCell ref="AN100:AP100"/>
    <mergeCell ref="AN101:AP101"/>
    <mergeCell ref="AG101:AM101"/>
    <mergeCell ref="AN102:AP102"/>
    <mergeCell ref="AG102:AM102"/>
    <mergeCell ref="AG103:AM103"/>
    <mergeCell ref="AN103:AP103"/>
    <mergeCell ref="AG104:AM104"/>
    <mergeCell ref="AN104:AP104"/>
    <mergeCell ref="AN105:AP105"/>
    <mergeCell ref="AG105:AM105"/>
    <mergeCell ref="AN106:AP106"/>
    <mergeCell ref="AG106:AM106"/>
    <mergeCell ref="AN107:AP107"/>
    <mergeCell ref="AG107:AM107"/>
    <mergeCell ref="AG108:AM108"/>
    <mergeCell ref="AN108:AP108"/>
    <mergeCell ref="AG109:AM109"/>
    <mergeCell ref="AN109:AP109"/>
    <mergeCell ref="AN110:AP110"/>
    <mergeCell ref="AG110:AM110"/>
    <mergeCell ref="AG111:AM111"/>
    <mergeCell ref="AN111:AP111"/>
    <mergeCell ref="AN112:AP112"/>
    <mergeCell ref="AG112:AM112"/>
    <mergeCell ref="AN113:AP113"/>
    <mergeCell ref="AG113:AM113"/>
    <mergeCell ref="AN114:AP114"/>
    <mergeCell ref="AG114:AM114"/>
    <mergeCell ref="AG115:AM115"/>
    <mergeCell ref="AN115:AP115"/>
    <mergeCell ref="AN116:AP116"/>
    <mergeCell ref="AG116:AM116"/>
    <mergeCell ref="AG117:AM117"/>
    <mergeCell ref="AN117:AP117"/>
    <mergeCell ref="AG118:AM118"/>
    <mergeCell ref="AN118:AP118"/>
    <mergeCell ref="AG119:AM119"/>
    <mergeCell ref="AN119:AP119"/>
    <mergeCell ref="AG120:AM120"/>
    <mergeCell ref="AN120:AP120"/>
    <mergeCell ref="AG121:AM121"/>
    <mergeCell ref="AN121:AP121"/>
    <mergeCell ref="AG123:AM123"/>
    <mergeCell ref="AN123:AP123"/>
    <mergeCell ref="AG125:AM125"/>
    <mergeCell ref="AN125:AP125"/>
    <mergeCell ref="I92:AF92"/>
    <mergeCell ref="J112:AF112"/>
    <mergeCell ref="J113:AF113"/>
    <mergeCell ref="J96:AF96"/>
    <mergeCell ref="J115:AF115"/>
    <mergeCell ref="J97:AF97"/>
    <mergeCell ref="J95:AF95"/>
    <mergeCell ref="J116:AF116"/>
    <mergeCell ref="J117:AF117"/>
    <mergeCell ref="J114:AF114"/>
    <mergeCell ref="J101:AF101"/>
    <mergeCell ref="J110:AF110"/>
    <mergeCell ref="J102:AF102"/>
    <mergeCell ref="J109:AF109"/>
    <mergeCell ref="J98:AF98"/>
    <mergeCell ref="J108:AF108"/>
    <mergeCell ref="J99:AF99"/>
    <mergeCell ref="J107:AF107"/>
    <mergeCell ref="J106:AF106"/>
    <mergeCell ref="J118:AF118"/>
    <mergeCell ref="J105:AF105"/>
    <mergeCell ref="J100:AF100"/>
    <mergeCell ref="J104:AF104"/>
    <mergeCell ref="J103:AF103"/>
    <mergeCell ref="J111:AF111"/>
    <mergeCell ref="L85:AO85"/>
    <mergeCell ref="J119:AF119"/>
    <mergeCell ref="J120:AF120"/>
    <mergeCell ref="J121:AF121"/>
    <mergeCell ref="AM87:AN87"/>
    <mergeCell ref="AG92:AM92"/>
    <mergeCell ref="AG95:AM95"/>
    <mergeCell ref="AG96:AM96"/>
    <mergeCell ref="AG97:AM97"/>
    <mergeCell ref="AG98:AM98"/>
    <mergeCell ref="AG99:AM99"/>
    <mergeCell ref="AG100:AM100"/>
    <mergeCell ref="AG94:AM94"/>
    <mergeCell ref="C92:G92"/>
    <mergeCell ref="D106:H106"/>
    <mergeCell ref="D104:H104"/>
    <mergeCell ref="D105:H105"/>
    <mergeCell ref="D107:H107"/>
    <mergeCell ref="D108:H108"/>
    <mergeCell ref="D109:H109"/>
    <mergeCell ref="D110:H110"/>
    <mergeCell ref="D111:H111"/>
    <mergeCell ref="D112:H112"/>
    <mergeCell ref="D113:H113"/>
    <mergeCell ref="D114:H114"/>
    <mergeCell ref="D115:H115"/>
    <mergeCell ref="D116:H116"/>
    <mergeCell ref="D117:H117"/>
    <mergeCell ref="D103:H103"/>
    <mergeCell ref="D102:H102"/>
    <mergeCell ref="D118:H118"/>
    <mergeCell ref="D97:H97"/>
    <mergeCell ref="D101:H101"/>
    <mergeCell ref="D98:H98"/>
    <mergeCell ref="D100:H100"/>
    <mergeCell ref="D95:H95"/>
    <mergeCell ref="D99:H99"/>
    <mergeCell ref="D96:H96"/>
    <mergeCell ref="D119:H119"/>
    <mergeCell ref="D120:H120"/>
    <mergeCell ref="D121:H121"/>
  </mergeCells>
  <hyperlinks>
    <hyperlink ref="A95" location="'PS02 - Nová Cerekev  - Pa...'!C2" display="/"/>
    <hyperlink ref="A96" location="'PS03 - Dobrá Voda - Pelhř...'!C2" display="/"/>
    <hyperlink ref="A97" location="'PS04 - Dobronín - Šlapano...'!C2" display="/"/>
    <hyperlink ref="A98" location="'PS05 - Jihlava - Dobronín...'!C2" display="/"/>
    <hyperlink ref="A99" location="'PS01 - ŽST Jihlava PZZ EA...'!C2" display="/"/>
    <hyperlink ref="A100" location="'PS06 - Dobronín - Šlapano...'!C2" display="/"/>
    <hyperlink ref="A101" location="'PS07 - Dobronín - Šlapano...'!C2" display="/"/>
    <hyperlink ref="A102" location="'PS08 -  Dobrá Voda - Pelh...'!C2" display="/"/>
    <hyperlink ref="A103" location="'PS09 - Pelhřimov - Nová C...'!C2" display="/"/>
    <hyperlink ref="A104" location="'PS10 - Nová Cerekev - Pac...'!C2" display="/"/>
    <hyperlink ref="A105" location="'PS11 - Nová Cerekev - Pac...'!C2" display="/"/>
    <hyperlink ref="A106" location="'PS12 - Nová Cerekev - Pac...'!C2" display="/"/>
    <hyperlink ref="A107" location="'PS13 - Přímělkov PZZ AŽD ...'!C2" display="/"/>
    <hyperlink ref="A108" location="'PS14 - Nová Cerekev - Pac...'!C2" display="/"/>
    <hyperlink ref="A109" location="'PS15 - Nová Cerekev - Pac...'!C2" display="/"/>
    <hyperlink ref="A110" location="'PS16 - Pacov - Obrataň PZ...'!C2" display="/"/>
    <hyperlink ref="A111" location="'PS17 - Pacov - Obrataň PZ...'!C2" display="/"/>
    <hyperlink ref="A112" location="'PS18 - Nová Cerekv - Paco...'!C2" display="/"/>
    <hyperlink ref="A113" location="'PS19 - ŽST Slavonice'!C2" display="/"/>
    <hyperlink ref="A114" location="'PS20 - Horní Cerekev - Do...'!C2" display="/"/>
    <hyperlink ref="A115" location="'PS21 - Horní Cerekev - Do...'!C2" display="/"/>
    <hyperlink ref="A116" location="'PS22 - Horní Cerekev - Do...'!C2" display="/"/>
    <hyperlink ref="A117" location="'PS23 - KrahulovPZZ K km 5...'!C2" display="/"/>
    <hyperlink ref="A118" location="'PS24 - Světlá n-S - Lešti...'!C2" display="/"/>
    <hyperlink ref="A119" location="'PS25 - Vlkaneč - G.Jeníko...'!C2" display="/"/>
    <hyperlink ref="A120" location="'PS26 - Nová Cerekev - Pac...'!C2" display="/"/>
    <hyperlink ref="A121" location="'PS27 - ŽST Krahulov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114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281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37294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30200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7094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37294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SUM(BE124:BE138)),  2)</f>
        <v>37294</v>
      </c>
      <c r="G37" s="33"/>
      <c r="H37" s="33"/>
      <c r="I37" s="156">
        <v>0.20999999999999999</v>
      </c>
      <c r="J37" s="33"/>
      <c r="K37" s="150">
        <f>ROUND(((SUM(BE103:BE104) + SUM(BE124:BE138))*I37),  2)</f>
        <v>7831.7399999999998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45125.739999999998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PS09 - Pelhřimov - Nová Cerekev PZZ EA km 25,004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30200</v>
      </c>
      <c r="J96" s="104">
        <f>R124</f>
        <v>7094</v>
      </c>
      <c r="K96" s="104">
        <f>K124</f>
        <v>37294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Q127</f>
        <v>0</v>
      </c>
      <c r="J97" s="183">
        <f>R127</f>
        <v>962</v>
      </c>
      <c r="K97" s="183">
        <f>K127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Q130</f>
        <v>0</v>
      </c>
      <c r="J98" s="183">
        <f>R130</f>
        <v>1572</v>
      </c>
      <c r="K98" s="183">
        <f>K130</f>
        <v>1572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37294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PS09 - Pelhřimov - Nová Cerekev PZZ EA km 25,004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37294</v>
      </c>
      <c r="L124" s="35"/>
      <c r="M124" s="36"/>
      <c r="N124" s="97"/>
      <c r="O124" s="200"/>
      <c r="P124" s="98"/>
      <c r="Q124" s="201">
        <f>Q125+Q126+Q127+Q130+Q135</f>
        <v>30200</v>
      </c>
      <c r="R124" s="201">
        <f>R125+R126+R127+R130+R135</f>
        <v>7094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BK125+BK126+BK127+BK130+BK135</f>
        <v>37294</v>
      </c>
    </row>
    <row r="125" s="2" customFormat="1" ht="49.05" customHeight="1">
      <c r="A125" s="33"/>
      <c r="B125" s="34"/>
      <c r="C125" s="204" t="s">
        <v>88</v>
      </c>
      <c r="D125" s="204" t="s">
        <v>209</v>
      </c>
      <c r="E125" s="205" t="s">
        <v>272</v>
      </c>
      <c r="F125" s="206" t="s">
        <v>273</v>
      </c>
      <c r="G125" s="207" t="s">
        <v>212</v>
      </c>
      <c r="H125" s="208">
        <v>2</v>
      </c>
      <c r="I125" s="209">
        <v>15100</v>
      </c>
      <c r="J125" s="210"/>
      <c r="K125" s="209">
        <f>ROUND(P125*H125,2)</f>
        <v>30200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15100</v>
      </c>
      <c r="Q125" s="214">
        <f>ROUND(I125*H125,2)</f>
        <v>30200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30200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30200</v>
      </c>
      <c r="BL125" s="14" t="s">
        <v>214</v>
      </c>
      <c r="BM125" s="217" t="s">
        <v>274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273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12" customFormat="1" ht="25.92" customHeight="1">
      <c r="A127" s="12"/>
      <c r="B127" s="223"/>
      <c r="C127" s="224"/>
      <c r="D127" s="225" t="s">
        <v>79</v>
      </c>
      <c r="E127" s="226" t="s">
        <v>218</v>
      </c>
      <c r="F127" s="226" t="s">
        <v>219</v>
      </c>
      <c r="G127" s="224"/>
      <c r="H127" s="224"/>
      <c r="I127" s="224"/>
      <c r="J127" s="224"/>
      <c r="K127" s="227">
        <f>BK127</f>
        <v>962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962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220</v>
      </c>
      <c r="AT127" s="235" t="s">
        <v>79</v>
      </c>
      <c r="AU127" s="235" t="s">
        <v>80</v>
      </c>
      <c r="AY127" s="234" t="s">
        <v>215</v>
      </c>
      <c r="BK127" s="236">
        <f>SUM(BK128:BK129)</f>
        <v>962</v>
      </c>
    </row>
    <row r="128" s="2" customFormat="1" ht="24.15" customHeight="1">
      <c r="A128" s="33"/>
      <c r="B128" s="34"/>
      <c r="C128" s="237" t="s">
        <v>220</v>
      </c>
      <c r="D128" s="237" t="s">
        <v>221</v>
      </c>
      <c r="E128" s="238" t="s">
        <v>222</v>
      </c>
      <c r="F128" s="239" t="s">
        <v>223</v>
      </c>
      <c r="G128" s="240" t="s">
        <v>224</v>
      </c>
      <c r="H128" s="241">
        <v>2</v>
      </c>
      <c r="I128" s="242">
        <v>0</v>
      </c>
      <c r="J128" s="242">
        <v>481</v>
      </c>
      <c r="K128" s="242">
        <f>ROUND(P128*H128,2)</f>
        <v>962</v>
      </c>
      <c r="L128" s="239" t="s">
        <v>225</v>
      </c>
      <c r="M128" s="36"/>
      <c r="N128" s="243" t="s">
        <v>1</v>
      </c>
      <c r="O128" s="213" t="s">
        <v>43</v>
      </c>
      <c r="P128" s="214">
        <f>I128+J128</f>
        <v>481</v>
      </c>
      <c r="Q128" s="214">
        <f>ROUND(I128*H128,2)</f>
        <v>0</v>
      </c>
      <c r="R128" s="214">
        <f>ROUND(J128*H128,2)</f>
        <v>962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226</v>
      </c>
      <c r="AT128" s="217" t="s">
        <v>221</v>
      </c>
      <c r="AU128" s="217" t="s">
        <v>88</v>
      </c>
      <c r="AY128" s="14" t="s">
        <v>215</v>
      </c>
      <c r="BE128" s="218">
        <f>IF(O128="základní",K128,0)</f>
        <v>962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88</v>
      </c>
      <c r="BK128" s="218">
        <f>ROUND(P128*H128,2)</f>
        <v>962</v>
      </c>
      <c r="BL128" s="14" t="s">
        <v>226</v>
      </c>
      <c r="BM128" s="217" t="s">
        <v>227</v>
      </c>
    </row>
    <row r="129" s="2" customFormat="1">
      <c r="A129" s="33"/>
      <c r="B129" s="34"/>
      <c r="C129" s="35"/>
      <c r="D129" s="219" t="s">
        <v>217</v>
      </c>
      <c r="E129" s="35"/>
      <c r="F129" s="220" t="s">
        <v>228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217</v>
      </c>
      <c r="AU129" s="14" t="s">
        <v>88</v>
      </c>
    </row>
    <row r="130" s="12" customFormat="1" ht="25.92" customHeight="1">
      <c r="A130" s="12"/>
      <c r="B130" s="223"/>
      <c r="C130" s="224"/>
      <c r="D130" s="225" t="s">
        <v>79</v>
      </c>
      <c r="E130" s="226" t="s">
        <v>229</v>
      </c>
      <c r="F130" s="226" t="s">
        <v>230</v>
      </c>
      <c r="G130" s="224"/>
      <c r="H130" s="224"/>
      <c r="I130" s="224"/>
      <c r="J130" s="224"/>
      <c r="K130" s="227">
        <f>BK130</f>
        <v>1572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1572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220</v>
      </c>
      <c r="AT130" s="235" t="s">
        <v>79</v>
      </c>
      <c r="AU130" s="235" t="s">
        <v>80</v>
      </c>
      <c r="AY130" s="234" t="s">
        <v>215</v>
      </c>
      <c r="BK130" s="236">
        <f>SUM(BK131:BK134)</f>
        <v>1572</v>
      </c>
    </row>
    <row r="131" s="2" customFormat="1" ht="24.15" customHeight="1">
      <c r="A131" s="33"/>
      <c r="B131" s="34"/>
      <c r="C131" s="237" t="s">
        <v>231</v>
      </c>
      <c r="D131" s="237" t="s">
        <v>221</v>
      </c>
      <c r="E131" s="238" t="s">
        <v>232</v>
      </c>
      <c r="F131" s="239" t="s">
        <v>233</v>
      </c>
      <c r="G131" s="240" t="s">
        <v>212</v>
      </c>
      <c r="H131" s="241">
        <v>2</v>
      </c>
      <c r="I131" s="242">
        <v>0</v>
      </c>
      <c r="J131" s="242">
        <v>418</v>
      </c>
      <c r="K131" s="242">
        <f>ROUND(P131*H131,2)</f>
        <v>836</v>
      </c>
      <c r="L131" s="239" t="s">
        <v>213</v>
      </c>
      <c r="M131" s="36"/>
      <c r="N131" s="243" t="s">
        <v>1</v>
      </c>
      <c r="O131" s="213" t="s">
        <v>43</v>
      </c>
      <c r="P131" s="214">
        <f>I131+J131</f>
        <v>418</v>
      </c>
      <c r="Q131" s="214">
        <f>ROUND(I131*H131,2)</f>
        <v>0</v>
      </c>
      <c r="R131" s="214">
        <f>ROUND(J131*H131,2)</f>
        <v>836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226</v>
      </c>
      <c r="AT131" s="217" t="s">
        <v>221</v>
      </c>
      <c r="AU131" s="217" t="s">
        <v>88</v>
      </c>
      <c r="AY131" s="14" t="s">
        <v>215</v>
      </c>
      <c r="BE131" s="218">
        <f>IF(O131="základní",K131,0)</f>
        <v>836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88</v>
      </c>
      <c r="BK131" s="218">
        <f>ROUND(P131*H131,2)</f>
        <v>836</v>
      </c>
      <c r="BL131" s="14" t="s">
        <v>226</v>
      </c>
      <c r="BM131" s="217" t="s">
        <v>234</v>
      </c>
    </row>
    <row r="132" s="2" customFormat="1">
      <c r="A132" s="33"/>
      <c r="B132" s="34"/>
      <c r="C132" s="35"/>
      <c r="D132" s="219" t="s">
        <v>217</v>
      </c>
      <c r="E132" s="35"/>
      <c r="F132" s="220" t="s">
        <v>235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217</v>
      </c>
      <c r="AU132" s="14" t="s">
        <v>88</v>
      </c>
    </row>
    <row r="133" s="2" customFormat="1" ht="24.15" customHeight="1">
      <c r="A133" s="33"/>
      <c r="B133" s="34"/>
      <c r="C133" s="237" t="s">
        <v>236</v>
      </c>
      <c r="D133" s="237" t="s">
        <v>221</v>
      </c>
      <c r="E133" s="238" t="s">
        <v>237</v>
      </c>
      <c r="F133" s="239" t="s">
        <v>238</v>
      </c>
      <c r="G133" s="240" t="s">
        <v>212</v>
      </c>
      <c r="H133" s="241">
        <v>2</v>
      </c>
      <c r="I133" s="242">
        <v>0</v>
      </c>
      <c r="J133" s="242">
        <v>368</v>
      </c>
      <c r="K133" s="242">
        <f>ROUND(P133*H133,2)</f>
        <v>736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368</v>
      </c>
      <c r="Q133" s="214">
        <f>ROUND(I133*H133,2)</f>
        <v>0</v>
      </c>
      <c r="R133" s="214">
        <f>ROUND(J133*H133,2)</f>
        <v>736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736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736</v>
      </c>
      <c r="BL133" s="14" t="s">
        <v>226</v>
      </c>
      <c r="BM133" s="217" t="s">
        <v>239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238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12" customFormat="1" ht="25.92" customHeight="1">
      <c r="A135" s="12"/>
      <c r="B135" s="223"/>
      <c r="C135" s="224"/>
      <c r="D135" s="225" t="s">
        <v>79</v>
      </c>
      <c r="E135" s="226" t="s">
        <v>240</v>
      </c>
      <c r="F135" s="226" t="s">
        <v>241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242</v>
      </c>
      <c r="AT135" s="235" t="s">
        <v>79</v>
      </c>
      <c r="AU135" s="235" t="s">
        <v>80</v>
      </c>
      <c r="AY135" s="234" t="s">
        <v>215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79</v>
      </c>
      <c r="E136" s="244" t="s">
        <v>243</v>
      </c>
      <c r="F136" s="244" t="s">
        <v>244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242</v>
      </c>
      <c r="AT136" s="235" t="s">
        <v>79</v>
      </c>
      <c r="AU136" s="235" t="s">
        <v>88</v>
      </c>
      <c r="AY136" s="234" t="s">
        <v>215</v>
      </c>
      <c r="BK136" s="236">
        <f>SUM(BK137:BK138)</f>
        <v>4560</v>
      </c>
    </row>
    <row r="137" s="2" customFormat="1" ht="24.15" customHeight="1">
      <c r="A137" s="33"/>
      <c r="B137" s="34"/>
      <c r="C137" s="237" t="s">
        <v>242</v>
      </c>
      <c r="D137" s="237" t="s">
        <v>221</v>
      </c>
      <c r="E137" s="238" t="s">
        <v>245</v>
      </c>
      <c r="F137" s="239" t="s">
        <v>246</v>
      </c>
      <c r="G137" s="240" t="s">
        <v>247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225</v>
      </c>
      <c r="M137" s="36"/>
      <c r="N137" s="243" t="s">
        <v>1</v>
      </c>
      <c r="O137" s="213" t="s">
        <v>43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248</v>
      </c>
      <c r="AT137" s="217" t="s">
        <v>221</v>
      </c>
      <c r="AU137" s="217" t="s">
        <v>90</v>
      </c>
      <c r="AY137" s="14" t="s">
        <v>215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88</v>
      </c>
      <c r="BK137" s="218">
        <f>ROUND(P137*H137,2)</f>
        <v>4560</v>
      </c>
      <c r="BL137" s="14" t="s">
        <v>248</v>
      </c>
      <c r="BM137" s="217" t="s">
        <v>249</v>
      </c>
    </row>
    <row r="138" s="2" customFormat="1">
      <c r="A138" s="33"/>
      <c r="B138" s="34"/>
      <c r="C138" s="35"/>
      <c r="D138" s="219" t="s">
        <v>217</v>
      </c>
      <c r="E138" s="35"/>
      <c r="F138" s="220" t="s">
        <v>246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217</v>
      </c>
      <c r="AU138" s="14" t="s">
        <v>90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Ia9GRg/Gcjhlrftirx+43zDgfxcqbo4SsVRjxG/7bSZ4tTPZTBQn57y6nw6cqXIOFkSrG9/0BsEZRi/qAsEqpQ==" hashValue="G/fbt1tEKIxYxar8Vbxm6G+FhdaNMuBciJRTyIiUGNKEiIBVzZS5c48keDlU5j9l18TXSQ6eT/RfESINBurT0w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117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282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37294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30200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7094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37294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SUM(BE124:BE138)),  2)</f>
        <v>37294</v>
      </c>
      <c r="G37" s="33"/>
      <c r="H37" s="33"/>
      <c r="I37" s="156">
        <v>0.20999999999999999</v>
      </c>
      <c r="J37" s="33"/>
      <c r="K37" s="150">
        <f>ROUND(((SUM(BE103:BE104) + SUM(BE124:BE138))*I37),  2)</f>
        <v>7831.7399999999998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45125.739999999998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PS10 - Nová Cerekev - Pacov PZZ EA km 31,360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30200</v>
      </c>
      <c r="J96" s="104">
        <f>R124</f>
        <v>7094</v>
      </c>
      <c r="K96" s="104">
        <f>K124</f>
        <v>37294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Q127</f>
        <v>0</v>
      </c>
      <c r="J97" s="183">
        <f>R127</f>
        <v>962</v>
      </c>
      <c r="K97" s="183">
        <f>K127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Q130</f>
        <v>0</v>
      </c>
      <c r="J98" s="183">
        <f>R130</f>
        <v>1572</v>
      </c>
      <c r="K98" s="183">
        <f>K130</f>
        <v>1572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37294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PS10 - Nová Cerekev - Pacov PZZ EA km 31,360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37294</v>
      </c>
      <c r="L124" s="35"/>
      <c r="M124" s="36"/>
      <c r="N124" s="97"/>
      <c r="O124" s="200"/>
      <c r="P124" s="98"/>
      <c r="Q124" s="201">
        <f>Q125+Q126+Q127+Q130+Q135</f>
        <v>30200</v>
      </c>
      <c r="R124" s="201">
        <f>R125+R126+R127+R130+R135</f>
        <v>7094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BK125+BK126+BK127+BK130+BK135</f>
        <v>37294</v>
      </c>
    </row>
    <row r="125" s="2" customFormat="1" ht="49.05" customHeight="1">
      <c r="A125" s="33"/>
      <c r="B125" s="34"/>
      <c r="C125" s="204" t="s">
        <v>88</v>
      </c>
      <c r="D125" s="204" t="s">
        <v>209</v>
      </c>
      <c r="E125" s="205" t="s">
        <v>272</v>
      </c>
      <c r="F125" s="206" t="s">
        <v>273</v>
      </c>
      <c r="G125" s="207" t="s">
        <v>212</v>
      </c>
      <c r="H125" s="208">
        <v>2</v>
      </c>
      <c r="I125" s="209">
        <v>15100</v>
      </c>
      <c r="J125" s="210"/>
      <c r="K125" s="209">
        <f>ROUND(P125*H125,2)</f>
        <v>30200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15100</v>
      </c>
      <c r="Q125" s="214">
        <f>ROUND(I125*H125,2)</f>
        <v>30200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30200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30200</v>
      </c>
      <c r="BL125" s="14" t="s">
        <v>214</v>
      </c>
      <c r="BM125" s="217" t="s">
        <v>274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273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12" customFormat="1" ht="25.92" customHeight="1">
      <c r="A127" s="12"/>
      <c r="B127" s="223"/>
      <c r="C127" s="224"/>
      <c r="D127" s="225" t="s">
        <v>79</v>
      </c>
      <c r="E127" s="226" t="s">
        <v>218</v>
      </c>
      <c r="F127" s="226" t="s">
        <v>219</v>
      </c>
      <c r="G127" s="224"/>
      <c r="H127" s="224"/>
      <c r="I127" s="224"/>
      <c r="J127" s="224"/>
      <c r="K127" s="227">
        <f>BK127</f>
        <v>962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962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220</v>
      </c>
      <c r="AT127" s="235" t="s">
        <v>79</v>
      </c>
      <c r="AU127" s="235" t="s">
        <v>80</v>
      </c>
      <c r="AY127" s="234" t="s">
        <v>215</v>
      </c>
      <c r="BK127" s="236">
        <f>SUM(BK128:BK129)</f>
        <v>962</v>
      </c>
    </row>
    <row r="128" s="2" customFormat="1" ht="24.15" customHeight="1">
      <c r="A128" s="33"/>
      <c r="B128" s="34"/>
      <c r="C128" s="237" t="s">
        <v>220</v>
      </c>
      <c r="D128" s="237" t="s">
        <v>221</v>
      </c>
      <c r="E128" s="238" t="s">
        <v>222</v>
      </c>
      <c r="F128" s="239" t="s">
        <v>223</v>
      </c>
      <c r="G128" s="240" t="s">
        <v>224</v>
      </c>
      <c r="H128" s="241">
        <v>2</v>
      </c>
      <c r="I128" s="242">
        <v>0</v>
      </c>
      <c r="J128" s="242">
        <v>481</v>
      </c>
      <c r="K128" s="242">
        <f>ROUND(P128*H128,2)</f>
        <v>962</v>
      </c>
      <c r="L128" s="239" t="s">
        <v>225</v>
      </c>
      <c r="M128" s="36"/>
      <c r="N128" s="243" t="s">
        <v>1</v>
      </c>
      <c r="O128" s="213" t="s">
        <v>43</v>
      </c>
      <c r="P128" s="214">
        <f>I128+J128</f>
        <v>481</v>
      </c>
      <c r="Q128" s="214">
        <f>ROUND(I128*H128,2)</f>
        <v>0</v>
      </c>
      <c r="R128" s="214">
        <f>ROUND(J128*H128,2)</f>
        <v>962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226</v>
      </c>
      <c r="AT128" s="217" t="s">
        <v>221</v>
      </c>
      <c r="AU128" s="217" t="s">
        <v>88</v>
      </c>
      <c r="AY128" s="14" t="s">
        <v>215</v>
      </c>
      <c r="BE128" s="218">
        <f>IF(O128="základní",K128,0)</f>
        <v>962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88</v>
      </c>
      <c r="BK128" s="218">
        <f>ROUND(P128*H128,2)</f>
        <v>962</v>
      </c>
      <c r="BL128" s="14" t="s">
        <v>226</v>
      </c>
      <c r="BM128" s="217" t="s">
        <v>227</v>
      </c>
    </row>
    <row r="129" s="2" customFormat="1">
      <c r="A129" s="33"/>
      <c r="B129" s="34"/>
      <c r="C129" s="35"/>
      <c r="D129" s="219" t="s">
        <v>217</v>
      </c>
      <c r="E129" s="35"/>
      <c r="F129" s="220" t="s">
        <v>228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217</v>
      </c>
      <c r="AU129" s="14" t="s">
        <v>88</v>
      </c>
    </row>
    <row r="130" s="12" customFormat="1" ht="25.92" customHeight="1">
      <c r="A130" s="12"/>
      <c r="B130" s="223"/>
      <c r="C130" s="224"/>
      <c r="D130" s="225" t="s">
        <v>79</v>
      </c>
      <c r="E130" s="226" t="s">
        <v>229</v>
      </c>
      <c r="F130" s="226" t="s">
        <v>230</v>
      </c>
      <c r="G130" s="224"/>
      <c r="H130" s="224"/>
      <c r="I130" s="224"/>
      <c r="J130" s="224"/>
      <c r="K130" s="227">
        <f>BK130</f>
        <v>1572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1572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220</v>
      </c>
      <c r="AT130" s="235" t="s">
        <v>79</v>
      </c>
      <c r="AU130" s="235" t="s">
        <v>80</v>
      </c>
      <c r="AY130" s="234" t="s">
        <v>215</v>
      </c>
      <c r="BK130" s="236">
        <f>SUM(BK131:BK134)</f>
        <v>1572</v>
      </c>
    </row>
    <row r="131" s="2" customFormat="1" ht="24.15" customHeight="1">
      <c r="A131" s="33"/>
      <c r="B131" s="34"/>
      <c r="C131" s="237" t="s">
        <v>231</v>
      </c>
      <c r="D131" s="237" t="s">
        <v>221</v>
      </c>
      <c r="E131" s="238" t="s">
        <v>232</v>
      </c>
      <c r="F131" s="239" t="s">
        <v>233</v>
      </c>
      <c r="G131" s="240" t="s">
        <v>212</v>
      </c>
      <c r="H131" s="241">
        <v>2</v>
      </c>
      <c r="I131" s="242">
        <v>0</v>
      </c>
      <c r="J131" s="242">
        <v>418</v>
      </c>
      <c r="K131" s="242">
        <f>ROUND(P131*H131,2)</f>
        <v>836</v>
      </c>
      <c r="L131" s="239" t="s">
        <v>213</v>
      </c>
      <c r="M131" s="36"/>
      <c r="N131" s="243" t="s">
        <v>1</v>
      </c>
      <c r="O131" s="213" t="s">
        <v>43</v>
      </c>
      <c r="P131" s="214">
        <f>I131+J131</f>
        <v>418</v>
      </c>
      <c r="Q131" s="214">
        <f>ROUND(I131*H131,2)</f>
        <v>0</v>
      </c>
      <c r="R131" s="214">
        <f>ROUND(J131*H131,2)</f>
        <v>836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226</v>
      </c>
      <c r="AT131" s="217" t="s">
        <v>221</v>
      </c>
      <c r="AU131" s="217" t="s">
        <v>88</v>
      </c>
      <c r="AY131" s="14" t="s">
        <v>215</v>
      </c>
      <c r="BE131" s="218">
        <f>IF(O131="základní",K131,0)</f>
        <v>836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88</v>
      </c>
      <c r="BK131" s="218">
        <f>ROUND(P131*H131,2)</f>
        <v>836</v>
      </c>
      <c r="BL131" s="14" t="s">
        <v>226</v>
      </c>
      <c r="BM131" s="217" t="s">
        <v>234</v>
      </c>
    </row>
    <row r="132" s="2" customFormat="1">
      <c r="A132" s="33"/>
      <c r="B132" s="34"/>
      <c r="C132" s="35"/>
      <c r="D132" s="219" t="s">
        <v>217</v>
      </c>
      <c r="E132" s="35"/>
      <c r="F132" s="220" t="s">
        <v>235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217</v>
      </c>
      <c r="AU132" s="14" t="s">
        <v>88</v>
      </c>
    </row>
    <row r="133" s="2" customFormat="1" ht="24.15" customHeight="1">
      <c r="A133" s="33"/>
      <c r="B133" s="34"/>
      <c r="C133" s="237" t="s">
        <v>236</v>
      </c>
      <c r="D133" s="237" t="s">
        <v>221</v>
      </c>
      <c r="E133" s="238" t="s">
        <v>237</v>
      </c>
      <c r="F133" s="239" t="s">
        <v>238</v>
      </c>
      <c r="G133" s="240" t="s">
        <v>212</v>
      </c>
      <c r="H133" s="241">
        <v>2</v>
      </c>
      <c r="I133" s="242">
        <v>0</v>
      </c>
      <c r="J133" s="242">
        <v>368</v>
      </c>
      <c r="K133" s="242">
        <f>ROUND(P133*H133,2)</f>
        <v>736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368</v>
      </c>
      <c r="Q133" s="214">
        <f>ROUND(I133*H133,2)</f>
        <v>0</v>
      </c>
      <c r="R133" s="214">
        <f>ROUND(J133*H133,2)</f>
        <v>736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736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736</v>
      </c>
      <c r="BL133" s="14" t="s">
        <v>226</v>
      </c>
      <c r="BM133" s="217" t="s">
        <v>239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238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12" customFormat="1" ht="25.92" customHeight="1">
      <c r="A135" s="12"/>
      <c r="B135" s="223"/>
      <c r="C135" s="224"/>
      <c r="D135" s="225" t="s">
        <v>79</v>
      </c>
      <c r="E135" s="226" t="s">
        <v>240</v>
      </c>
      <c r="F135" s="226" t="s">
        <v>241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242</v>
      </c>
      <c r="AT135" s="235" t="s">
        <v>79</v>
      </c>
      <c r="AU135" s="235" t="s">
        <v>80</v>
      </c>
      <c r="AY135" s="234" t="s">
        <v>215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79</v>
      </c>
      <c r="E136" s="244" t="s">
        <v>243</v>
      </c>
      <c r="F136" s="244" t="s">
        <v>244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242</v>
      </c>
      <c r="AT136" s="235" t="s">
        <v>79</v>
      </c>
      <c r="AU136" s="235" t="s">
        <v>88</v>
      </c>
      <c r="AY136" s="234" t="s">
        <v>215</v>
      </c>
      <c r="BK136" s="236">
        <f>SUM(BK137:BK138)</f>
        <v>4560</v>
      </c>
    </row>
    <row r="137" s="2" customFormat="1" ht="24.15" customHeight="1">
      <c r="A137" s="33"/>
      <c r="B137" s="34"/>
      <c r="C137" s="237" t="s">
        <v>242</v>
      </c>
      <c r="D137" s="237" t="s">
        <v>221</v>
      </c>
      <c r="E137" s="238" t="s">
        <v>245</v>
      </c>
      <c r="F137" s="239" t="s">
        <v>246</v>
      </c>
      <c r="G137" s="240" t="s">
        <v>247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225</v>
      </c>
      <c r="M137" s="36"/>
      <c r="N137" s="243" t="s">
        <v>1</v>
      </c>
      <c r="O137" s="213" t="s">
        <v>43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248</v>
      </c>
      <c r="AT137" s="217" t="s">
        <v>221</v>
      </c>
      <c r="AU137" s="217" t="s">
        <v>90</v>
      </c>
      <c r="AY137" s="14" t="s">
        <v>215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88</v>
      </c>
      <c r="BK137" s="218">
        <f>ROUND(P137*H137,2)</f>
        <v>4560</v>
      </c>
      <c r="BL137" s="14" t="s">
        <v>248</v>
      </c>
      <c r="BM137" s="217" t="s">
        <v>249</v>
      </c>
    </row>
    <row r="138" s="2" customFormat="1">
      <c r="A138" s="33"/>
      <c r="B138" s="34"/>
      <c r="C138" s="35"/>
      <c r="D138" s="219" t="s">
        <v>217</v>
      </c>
      <c r="E138" s="35"/>
      <c r="F138" s="220" t="s">
        <v>246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217</v>
      </c>
      <c r="AU138" s="14" t="s">
        <v>90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fW1W059bciJSAnjm6hbk5eQrEeOcgAVAaj5xbrUIPFDwEo16PUOAZV5/Kkg//xV3fqv3EccDLMtFcdZpi5WnLw==" hashValue="0eizXfvmDYMZ+W36OOLcsoLIKbBDXT3W/1bg2KXlkQmNILbP1v4MvxH/ETr6XFtTLzmocszrKny4yEopd46TBw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120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283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33470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30200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3270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33470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SUM(BE124:BE136)),  2)</f>
        <v>33470</v>
      </c>
      <c r="G37" s="33"/>
      <c r="H37" s="33"/>
      <c r="I37" s="156">
        <v>0.20999999999999999</v>
      </c>
      <c r="J37" s="33"/>
      <c r="K37" s="150">
        <f>ROUND(((SUM(BE103:BE104) + SUM(BE124:BE136))*I37),  2)</f>
        <v>7028.6999999999998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SUM(BF124:BF136)),  2)</f>
        <v>0</v>
      </c>
      <c r="G38" s="33"/>
      <c r="H38" s="33"/>
      <c r="I38" s="156">
        <v>0.14999999999999999</v>
      </c>
      <c r="J38" s="33"/>
      <c r="K38" s="150">
        <f>ROUND(((SUM(BF103:BF104) + SUM(BF124:BF136))*I38),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SUM(BG124:BG136)),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SUM(BH124:BH136)),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SUM(BI124:BI136)),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40498.699999999997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PS11 - Nová Cerekev - Pacov PZZ EA km 31,974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30200</v>
      </c>
      <c r="J96" s="104">
        <f>R124</f>
        <v>3270</v>
      </c>
      <c r="K96" s="104">
        <f>K124</f>
        <v>33470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Q127</f>
        <v>0</v>
      </c>
      <c r="J97" s="183">
        <f>R127</f>
        <v>962</v>
      </c>
      <c r="K97" s="183">
        <f>K127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Q130</f>
        <v>0</v>
      </c>
      <c r="J98" s="183">
        <f>R130</f>
        <v>2308</v>
      </c>
      <c r="K98" s="183">
        <f>K130</f>
        <v>2308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Q135</f>
        <v>0</v>
      </c>
      <c r="J99" s="183">
        <f>R135</f>
        <v>0</v>
      </c>
      <c r="K99" s="183">
        <f>K135</f>
        <v>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Q136</f>
        <v>0</v>
      </c>
      <c r="J100" s="189">
        <f>R136</f>
        <v>0</v>
      </c>
      <c r="K100" s="189">
        <f>K136</f>
        <v>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33470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PS11 - Nová Cerekev - Pacov PZZ EA km 31,974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33470</v>
      </c>
      <c r="L124" s="35"/>
      <c r="M124" s="36"/>
      <c r="N124" s="97"/>
      <c r="O124" s="200"/>
      <c r="P124" s="98"/>
      <c r="Q124" s="201">
        <f>Q125+Q126+Q127+Q130+Q135</f>
        <v>30200</v>
      </c>
      <c r="R124" s="201">
        <f>R125+R126+R127+R130+R135</f>
        <v>3270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BK125+BK126+BK127+BK130+BK135</f>
        <v>33470</v>
      </c>
    </row>
    <row r="125" s="2" customFormat="1" ht="49.05" customHeight="1">
      <c r="A125" s="33"/>
      <c r="B125" s="34"/>
      <c r="C125" s="204" t="s">
        <v>88</v>
      </c>
      <c r="D125" s="204" t="s">
        <v>209</v>
      </c>
      <c r="E125" s="205" t="s">
        <v>272</v>
      </c>
      <c r="F125" s="206" t="s">
        <v>273</v>
      </c>
      <c r="G125" s="207" t="s">
        <v>212</v>
      </c>
      <c r="H125" s="208">
        <v>2</v>
      </c>
      <c r="I125" s="209">
        <v>15100</v>
      </c>
      <c r="J125" s="210"/>
      <c r="K125" s="209">
        <f>ROUND(P125*H125,2)</f>
        <v>30200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15100</v>
      </c>
      <c r="Q125" s="214">
        <f>ROUND(I125*H125,2)</f>
        <v>30200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30200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30200</v>
      </c>
      <c r="BL125" s="14" t="s">
        <v>214</v>
      </c>
      <c r="BM125" s="217" t="s">
        <v>274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273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12" customFormat="1" ht="25.92" customHeight="1">
      <c r="A127" s="12"/>
      <c r="B127" s="223"/>
      <c r="C127" s="224"/>
      <c r="D127" s="225" t="s">
        <v>79</v>
      </c>
      <c r="E127" s="226" t="s">
        <v>218</v>
      </c>
      <c r="F127" s="226" t="s">
        <v>219</v>
      </c>
      <c r="G127" s="224"/>
      <c r="H127" s="224"/>
      <c r="I127" s="224"/>
      <c r="J127" s="224"/>
      <c r="K127" s="227">
        <f>BK127</f>
        <v>962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962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220</v>
      </c>
      <c r="AT127" s="235" t="s">
        <v>79</v>
      </c>
      <c r="AU127" s="235" t="s">
        <v>80</v>
      </c>
      <c r="AY127" s="234" t="s">
        <v>215</v>
      </c>
      <c r="BK127" s="236">
        <f>SUM(BK128:BK129)</f>
        <v>962</v>
      </c>
    </row>
    <row r="128" s="2" customFormat="1" ht="24.15" customHeight="1">
      <c r="A128" s="33"/>
      <c r="B128" s="34"/>
      <c r="C128" s="237" t="s">
        <v>220</v>
      </c>
      <c r="D128" s="237" t="s">
        <v>221</v>
      </c>
      <c r="E128" s="238" t="s">
        <v>222</v>
      </c>
      <c r="F128" s="239" t="s">
        <v>223</v>
      </c>
      <c r="G128" s="240" t="s">
        <v>224</v>
      </c>
      <c r="H128" s="241">
        <v>2</v>
      </c>
      <c r="I128" s="242">
        <v>0</v>
      </c>
      <c r="J128" s="242">
        <v>481</v>
      </c>
      <c r="K128" s="242">
        <f>ROUND(P128*H128,2)</f>
        <v>962</v>
      </c>
      <c r="L128" s="239" t="s">
        <v>225</v>
      </c>
      <c r="M128" s="36"/>
      <c r="N128" s="243" t="s">
        <v>1</v>
      </c>
      <c r="O128" s="213" t="s">
        <v>43</v>
      </c>
      <c r="P128" s="214">
        <f>I128+J128</f>
        <v>481</v>
      </c>
      <c r="Q128" s="214">
        <f>ROUND(I128*H128,2)</f>
        <v>0</v>
      </c>
      <c r="R128" s="214">
        <f>ROUND(J128*H128,2)</f>
        <v>962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226</v>
      </c>
      <c r="AT128" s="217" t="s">
        <v>221</v>
      </c>
      <c r="AU128" s="217" t="s">
        <v>88</v>
      </c>
      <c r="AY128" s="14" t="s">
        <v>215</v>
      </c>
      <c r="BE128" s="218">
        <f>IF(O128="základní",K128,0)</f>
        <v>962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88</v>
      </c>
      <c r="BK128" s="218">
        <f>ROUND(P128*H128,2)</f>
        <v>962</v>
      </c>
      <c r="BL128" s="14" t="s">
        <v>226</v>
      </c>
      <c r="BM128" s="217" t="s">
        <v>227</v>
      </c>
    </row>
    <row r="129" s="2" customFormat="1">
      <c r="A129" s="33"/>
      <c r="B129" s="34"/>
      <c r="C129" s="35"/>
      <c r="D129" s="219" t="s">
        <v>217</v>
      </c>
      <c r="E129" s="35"/>
      <c r="F129" s="220" t="s">
        <v>228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217</v>
      </c>
      <c r="AU129" s="14" t="s">
        <v>88</v>
      </c>
    </row>
    <row r="130" s="12" customFormat="1" ht="25.92" customHeight="1">
      <c r="A130" s="12"/>
      <c r="B130" s="223"/>
      <c r="C130" s="224"/>
      <c r="D130" s="225" t="s">
        <v>79</v>
      </c>
      <c r="E130" s="226" t="s">
        <v>229</v>
      </c>
      <c r="F130" s="226" t="s">
        <v>230</v>
      </c>
      <c r="G130" s="224"/>
      <c r="H130" s="224"/>
      <c r="I130" s="224"/>
      <c r="J130" s="224"/>
      <c r="K130" s="227">
        <f>BK130</f>
        <v>2308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2308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220</v>
      </c>
      <c r="AT130" s="235" t="s">
        <v>79</v>
      </c>
      <c r="AU130" s="235" t="s">
        <v>80</v>
      </c>
      <c r="AY130" s="234" t="s">
        <v>215</v>
      </c>
      <c r="BK130" s="236">
        <f>SUM(BK131:BK134)</f>
        <v>2308</v>
      </c>
    </row>
    <row r="131" s="2" customFormat="1" ht="24.15" customHeight="1">
      <c r="A131" s="33"/>
      <c r="B131" s="34"/>
      <c r="C131" s="237" t="s">
        <v>231</v>
      </c>
      <c r="D131" s="237" t="s">
        <v>221</v>
      </c>
      <c r="E131" s="238" t="s">
        <v>232</v>
      </c>
      <c r="F131" s="239" t="s">
        <v>233</v>
      </c>
      <c r="G131" s="240" t="s">
        <v>212</v>
      </c>
      <c r="H131" s="241">
        <v>2</v>
      </c>
      <c r="I131" s="242">
        <v>0</v>
      </c>
      <c r="J131" s="242">
        <v>418</v>
      </c>
      <c r="K131" s="242">
        <f>ROUND(P131*H131,2)</f>
        <v>836</v>
      </c>
      <c r="L131" s="239" t="s">
        <v>213</v>
      </c>
      <c r="M131" s="36"/>
      <c r="N131" s="243" t="s">
        <v>1</v>
      </c>
      <c r="O131" s="213" t="s">
        <v>43</v>
      </c>
      <c r="P131" s="214">
        <f>I131+J131</f>
        <v>418</v>
      </c>
      <c r="Q131" s="214">
        <f>ROUND(I131*H131,2)</f>
        <v>0</v>
      </c>
      <c r="R131" s="214">
        <f>ROUND(J131*H131,2)</f>
        <v>836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226</v>
      </c>
      <c r="AT131" s="217" t="s">
        <v>221</v>
      </c>
      <c r="AU131" s="217" t="s">
        <v>88</v>
      </c>
      <c r="AY131" s="14" t="s">
        <v>215</v>
      </c>
      <c r="BE131" s="218">
        <f>IF(O131="základní",K131,0)</f>
        <v>836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88</v>
      </c>
      <c r="BK131" s="218">
        <f>ROUND(P131*H131,2)</f>
        <v>836</v>
      </c>
      <c r="BL131" s="14" t="s">
        <v>226</v>
      </c>
      <c r="BM131" s="217" t="s">
        <v>234</v>
      </c>
    </row>
    <row r="132" s="2" customFormat="1">
      <c r="A132" s="33"/>
      <c r="B132" s="34"/>
      <c r="C132" s="35"/>
      <c r="D132" s="219" t="s">
        <v>217</v>
      </c>
      <c r="E132" s="35"/>
      <c r="F132" s="220" t="s">
        <v>235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217</v>
      </c>
      <c r="AU132" s="14" t="s">
        <v>88</v>
      </c>
    </row>
    <row r="133" s="2" customFormat="1" ht="24.15" customHeight="1">
      <c r="A133" s="33"/>
      <c r="B133" s="34"/>
      <c r="C133" s="237" t="s">
        <v>236</v>
      </c>
      <c r="D133" s="237" t="s">
        <v>221</v>
      </c>
      <c r="E133" s="238" t="s">
        <v>237</v>
      </c>
      <c r="F133" s="239" t="s">
        <v>238</v>
      </c>
      <c r="G133" s="240" t="s">
        <v>212</v>
      </c>
      <c r="H133" s="241">
        <v>4</v>
      </c>
      <c r="I133" s="242">
        <v>0</v>
      </c>
      <c r="J133" s="242">
        <v>368</v>
      </c>
      <c r="K133" s="242">
        <f>ROUND(P133*H133,2)</f>
        <v>1472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368</v>
      </c>
      <c r="Q133" s="214">
        <f>ROUND(I133*H133,2)</f>
        <v>0</v>
      </c>
      <c r="R133" s="214">
        <f>ROUND(J133*H133,2)</f>
        <v>1472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1472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1472</v>
      </c>
      <c r="BL133" s="14" t="s">
        <v>226</v>
      </c>
      <c r="BM133" s="217" t="s">
        <v>239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238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12" customFormat="1" ht="25.92" customHeight="1">
      <c r="A135" s="12"/>
      <c r="B135" s="223"/>
      <c r="C135" s="224"/>
      <c r="D135" s="225" t="s">
        <v>79</v>
      </c>
      <c r="E135" s="226" t="s">
        <v>240</v>
      </c>
      <c r="F135" s="226" t="s">
        <v>241</v>
      </c>
      <c r="G135" s="224"/>
      <c r="H135" s="224"/>
      <c r="I135" s="224"/>
      <c r="J135" s="224"/>
      <c r="K135" s="227">
        <f>BK135</f>
        <v>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242</v>
      </c>
      <c r="AT135" s="235" t="s">
        <v>79</v>
      </c>
      <c r="AU135" s="235" t="s">
        <v>80</v>
      </c>
      <c r="AY135" s="234" t="s">
        <v>215</v>
      </c>
      <c r="BK135" s="236">
        <f>BK136</f>
        <v>0</v>
      </c>
    </row>
    <row r="136" s="12" customFormat="1" ht="22.8" customHeight="1">
      <c r="A136" s="12"/>
      <c r="B136" s="223"/>
      <c r="C136" s="224"/>
      <c r="D136" s="225" t="s">
        <v>79</v>
      </c>
      <c r="E136" s="244" t="s">
        <v>243</v>
      </c>
      <c r="F136" s="244" t="s">
        <v>244</v>
      </c>
      <c r="G136" s="224"/>
      <c r="H136" s="224"/>
      <c r="I136" s="224"/>
      <c r="J136" s="224"/>
      <c r="K136" s="245">
        <f>BK136</f>
        <v>0</v>
      </c>
      <c r="L136" s="224"/>
      <c r="M136" s="228"/>
      <c r="N136" s="250"/>
      <c r="O136" s="251"/>
      <c r="P136" s="251"/>
      <c r="Q136" s="252">
        <v>0</v>
      </c>
      <c r="R136" s="252">
        <v>0</v>
      </c>
      <c r="S136" s="251"/>
      <c r="T136" s="253">
        <v>0</v>
      </c>
      <c r="U136" s="251"/>
      <c r="V136" s="253">
        <v>0</v>
      </c>
      <c r="W136" s="251"/>
      <c r="X136" s="253">
        <v>0</v>
      </c>
      <c r="Y136" s="254"/>
      <c r="Z136" s="12"/>
      <c r="AA136" s="12"/>
      <c r="AB136" s="12"/>
      <c r="AC136" s="12"/>
      <c r="AD136" s="12"/>
      <c r="AE136" s="12"/>
      <c r="AR136" s="234" t="s">
        <v>242</v>
      </c>
      <c r="AT136" s="235" t="s">
        <v>79</v>
      </c>
      <c r="AU136" s="235" t="s">
        <v>88</v>
      </c>
      <c r="AY136" s="234" t="s">
        <v>215</v>
      </c>
      <c r="BK136" s="236">
        <v>0</v>
      </c>
    </row>
    <row r="137" s="2" customFormat="1" ht="6.96" customHeight="1">
      <c r="A137" s="33"/>
      <c r="B137" s="60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36"/>
      <c r="N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</sheetData>
  <sheetProtection sheet="1" autoFilter="0" formatColumns="0" formatRows="0" objects="1" scenarios="1" spinCount="100000" saltValue="xepvNHFjopgNF3a2RjR9L5mwgF5ejZM4wgP/i2E2LL+i2ySHFHLKC8B3NQkzfHwUKHQbxgkUWamQfTWM7j91Ng==" hashValue="Jg+TKWnepLWMixl1TIj7Vj0zHa+J/Tx8yIDHouibcc/xPWwPqGmVbxuHwY+kcjddPYYuUjzhwF1xz6aWNqI46A==" algorithmName="SHA-512" password="CC35"/>
  <autoFilter ref="C123:L13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123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284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38030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30200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7830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38030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SUM(BE124:BE138)),  2)</f>
        <v>38030</v>
      </c>
      <c r="G37" s="33"/>
      <c r="H37" s="33"/>
      <c r="I37" s="156">
        <v>0.20999999999999999</v>
      </c>
      <c r="J37" s="33"/>
      <c r="K37" s="150">
        <f>ROUND(((SUM(BE103:BE104) + SUM(BE124:BE138))*I37),  2)</f>
        <v>7986.3000000000002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46016.300000000003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PS12 - Nová Cerekev - Pacov PZZ EA km 34,880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30200</v>
      </c>
      <c r="J96" s="104">
        <f>R124</f>
        <v>7830</v>
      </c>
      <c r="K96" s="104">
        <f>K124</f>
        <v>38030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Q127</f>
        <v>0</v>
      </c>
      <c r="J97" s="183">
        <f>R127</f>
        <v>962</v>
      </c>
      <c r="K97" s="183">
        <f>K127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Q130</f>
        <v>0</v>
      </c>
      <c r="J98" s="183">
        <f>R130</f>
        <v>2308</v>
      </c>
      <c r="K98" s="183">
        <f>K130</f>
        <v>2308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38030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PS12 - Nová Cerekev - Pacov PZZ EA km 34,880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38030</v>
      </c>
      <c r="L124" s="35"/>
      <c r="M124" s="36"/>
      <c r="N124" s="97"/>
      <c r="O124" s="200"/>
      <c r="P124" s="98"/>
      <c r="Q124" s="201">
        <f>Q125+Q126+Q127+Q130+Q135</f>
        <v>30200</v>
      </c>
      <c r="R124" s="201">
        <f>R125+R126+R127+R130+R135</f>
        <v>7830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BK125+BK126+BK127+BK130+BK135</f>
        <v>38030</v>
      </c>
    </row>
    <row r="125" s="2" customFormat="1" ht="49.05" customHeight="1">
      <c r="A125" s="33"/>
      <c r="B125" s="34"/>
      <c r="C125" s="204" t="s">
        <v>88</v>
      </c>
      <c r="D125" s="204" t="s">
        <v>209</v>
      </c>
      <c r="E125" s="205" t="s">
        <v>272</v>
      </c>
      <c r="F125" s="206" t="s">
        <v>273</v>
      </c>
      <c r="G125" s="207" t="s">
        <v>212</v>
      </c>
      <c r="H125" s="208">
        <v>2</v>
      </c>
      <c r="I125" s="209">
        <v>15100</v>
      </c>
      <c r="J125" s="210"/>
      <c r="K125" s="209">
        <f>ROUND(P125*H125,2)</f>
        <v>30200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15100</v>
      </c>
      <c r="Q125" s="214">
        <f>ROUND(I125*H125,2)</f>
        <v>30200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30200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30200</v>
      </c>
      <c r="BL125" s="14" t="s">
        <v>214</v>
      </c>
      <c r="BM125" s="217" t="s">
        <v>274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273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12" customFormat="1" ht="25.92" customHeight="1">
      <c r="A127" s="12"/>
      <c r="B127" s="223"/>
      <c r="C127" s="224"/>
      <c r="D127" s="225" t="s">
        <v>79</v>
      </c>
      <c r="E127" s="226" t="s">
        <v>218</v>
      </c>
      <c r="F127" s="226" t="s">
        <v>219</v>
      </c>
      <c r="G127" s="224"/>
      <c r="H127" s="224"/>
      <c r="I127" s="224"/>
      <c r="J127" s="224"/>
      <c r="K127" s="227">
        <f>BK127</f>
        <v>962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962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220</v>
      </c>
      <c r="AT127" s="235" t="s">
        <v>79</v>
      </c>
      <c r="AU127" s="235" t="s">
        <v>80</v>
      </c>
      <c r="AY127" s="234" t="s">
        <v>215</v>
      </c>
      <c r="BK127" s="236">
        <f>SUM(BK128:BK129)</f>
        <v>962</v>
      </c>
    </row>
    <row r="128" s="2" customFormat="1" ht="24.15" customHeight="1">
      <c r="A128" s="33"/>
      <c r="B128" s="34"/>
      <c r="C128" s="237" t="s">
        <v>220</v>
      </c>
      <c r="D128" s="237" t="s">
        <v>221</v>
      </c>
      <c r="E128" s="238" t="s">
        <v>222</v>
      </c>
      <c r="F128" s="239" t="s">
        <v>223</v>
      </c>
      <c r="G128" s="240" t="s">
        <v>224</v>
      </c>
      <c r="H128" s="241">
        <v>2</v>
      </c>
      <c r="I128" s="242">
        <v>0</v>
      </c>
      <c r="J128" s="242">
        <v>481</v>
      </c>
      <c r="K128" s="242">
        <f>ROUND(P128*H128,2)</f>
        <v>962</v>
      </c>
      <c r="L128" s="239" t="s">
        <v>225</v>
      </c>
      <c r="M128" s="36"/>
      <c r="N128" s="243" t="s">
        <v>1</v>
      </c>
      <c r="O128" s="213" t="s">
        <v>43</v>
      </c>
      <c r="P128" s="214">
        <f>I128+J128</f>
        <v>481</v>
      </c>
      <c r="Q128" s="214">
        <f>ROUND(I128*H128,2)</f>
        <v>0</v>
      </c>
      <c r="R128" s="214">
        <f>ROUND(J128*H128,2)</f>
        <v>962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226</v>
      </c>
      <c r="AT128" s="217" t="s">
        <v>221</v>
      </c>
      <c r="AU128" s="217" t="s">
        <v>88</v>
      </c>
      <c r="AY128" s="14" t="s">
        <v>215</v>
      </c>
      <c r="BE128" s="218">
        <f>IF(O128="základní",K128,0)</f>
        <v>962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88</v>
      </c>
      <c r="BK128" s="218">
        <f>ROUND(P128*H128,2)</f>
        <v>962</v>
      </c>
      <c r="BL128" s="14" t="s">
        <v>226</v>
      </c>
      <c r="BM128" s="217" t="s">
        <v>227</v>
      </c>
    </row>
    <row r="129" s="2" customFormat="1">
      <c r="A129" s="33"/>
      <c r="B129" s="34"/>
      <c r="C129" s="35"/>
      <c r="D129" s="219" t="s">
        <v>217</v>
      </c>
      <c r="E129" s="35"/>
      <c r="F129" s="220" t="s">
        <v>228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217</v>
      </c>
      <c r="AU129" s="14" t="s">
        <v>88</v>
      </c>
    </row>
    <row r="130" s="12" customFormat="1" ht="25.92" customHeight="1">
      <c r="A130" s="12"/>
      <c r="B130" s="223"/>
      <c r="C130" s="224"/>
      <c r="D130" s="225" t="s">
        <v>79</v>
      </c>
      <c r="E130" s="226" t="s">
        <v>229</v>
      </c>
      <c r="F130" s="226" t="s">
        <v>230</v>
      </c>
      <c r="G130" s="224"/>
      <c r="H130" s="224"/>
      <c r="I130" s="224"/>
      <c r="J130" s="224"/>
      <c r="K130" s="227">
        <f>BK130</f>
        <v>2308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2308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220</v>
      </c>
      <c r="AT130" s="235" t="s">
        <v>79</v>
      </c>
      <c r="AU130" s="235" t="s">
        <v>80</v>
      </c>
      <c r="AY130" s="234" t="s">
        <v>215</v>
      </c>
      <c r="BK130" s="236">
        <f>SUM(BK131:BK134)</f>
        <v>2308</v>
      </c>
    </row>
    <row r="131" s="2" customFormat="1" ht="24.15" customHeight="1">
      <c r="A131" s="33"/>
      <c r="B131" s="34"/>
      <c r="C131" s="237" t="s">
        <v>231</v>
      </c>
      <c r="D131" s="237" t="s">
        <v>221</v>
      </c>
      <c r="E131" s="238" t="s">
        <v>232</v>
      </c>
      <c r="F131" s="239" t="s">
        <v>233</v>
      </c>
      <c r="G131" s="240" t="s">
        <v>212</v>
      </c>
      <c r="H131" s="241">
        <v>2</v>
      </c>
      <c r="I131" s="242">
        <v>0</v>
      </c>
      <c r="J131" s="242">
        <v>418</v>
      </c>
      <c r="K131" s="242">
        <f>ROUND(P131*H131,2)</f>
        <v>836</v>
      </c>
      <c r="L131" s="239" t="s">
        <v>213</v>
      </c>
      <c r="M131" s="36"/>
      <c r="N131" s="243" t="s">
        <v>1</v>
      </c>
      <c r="O131" s="213" t="s">
        <v>43</v>
      </c>
      <c r="P131" s="214">
        <f>I131+J131</f>
        <v>418</v>
      </c>
      <c r="Q131" s="214">
        <f>ROUND(I131*H131,2)</f>
        <v>0</v>
      </c>
      <c r="R131" s="214">
        <f>ROUND(J131*H131,2)</f>
        <v>836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226</v>
      </c>
      <c r="AT131" s="217" t="s">
        <v>221</v>
      </c>
      <c r="AU131" s="217" t="s">
        <v>88</v>
      </c>
      <c r="AY131" s="14" t="s">
        <v>215</v>
      </c>
      <c r="BE131" s="218">
        <f>IF(O131="základní",K131,0)</f>
        <v>836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88</v>
      </c>
      <c r="BK131" s="218">
        <f>ROUND(P131*H131,2)</f>
        <v>836</v>
      </c>
      <c r="BL131" s="14" t="s">
        <v>226</v>
      </c>
      <c r="BM131" s="217" t="s">
        <v>234</v>
      </c>
    </row>
    <row r="132" s="2" customFormat="1">
      <c r="A132" s="33"/>
      <c r="B132" s="34"/>
      <c r="C132" s="35"/>
      <c r="D132" s="219" t="s">
        <v>217</v>
      </c>
      <c r="E132" s="35"/>
      <c r="F132" s="220" t="s">
        <v>235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217</v>
      </c>
      <c r="AU132" s="14" t="s">
        <v>88</v>
      </c>
    </row>
    <row r="133" s="2" customFormat="1" ht="24.15" customHeight="1">
      <c r="A133" s="33"/>
      <c r="B133" s="34"/>
      <c r="C133" s="237" t="s">
        <v>236</v>
      </c>
      <c r="D133" s="237" t="s">
        <v>221</v>
      </c>
      <c r="E133" s="238" t="s">
        <v>237</v>
      </c>
      <c r="F133" s="239" t="s">
        <v>238</v>
      </c>
      <c r="G133" s="240" t="s">
        <v>212</v>
      </c>
      <c r="H133" s="241">
        <v>4</v>
      </c>
      <c r="I133" s="242">
        <v>0</v>
      </c>
      <c r="J133" s="242">
        <v>368</v>
      </c>
      <c r="K133" s="242">
        <f>ROUND(P133*H133,2)</f>
        <v>1472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368</v>
      </c>
      <c r="Q133" s="214">
        <f>ROUND(I133*H133,2)</f>
        <v>0</v>
      </c>
      <c r="R133" s="214">
        <f>ROUND(J133*H133,2)</f>
        <v>1472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1472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1472</v>
      </c>
      <c r="BL133" s="14" t="s">
        <v>226</v>
      </c>
      <c r="BM133" s="217" t="s">
        <v>239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238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12" customFormat="1" ht="25.92" customHeight="1">
      <c r="A135" s="12"/>
      <c r="B135" s="223"/>
      <c r="C135" s="224"/>
      <c r="D135" s="225" t="s">
        <v>79</v>
      </c>
      <c r="E135" s="226" t="s">
        <v>240</v>
      </c>
      <c r="F135" s="226" t="s">
        <v>241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242</v>
      </c>
      <c r="AT135" s="235" t="s">
        <v>79</v>
      </c>
      <c r="AU135" s="235" t="s">
        <v>80</v>
      </c>
      <c r="AY135" s="234" t="s">
        <v>215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79</v>
      </c>
      <c r="E136" s="244" t="s">
        <v>243</v>
      </c>
      <c r="F136" s="244" t="s">
        <v>244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242</v>
      </c>
      <c r="AT136" s="235" t="s">
        <v>79</v>
      </c>
      <c r="AU136" s="235" t="s">
        <v>88</v>
      </c>
      <c r="AY136" s="234" t="s">
        <v>215</v>
      </c>
      <c r="BK136" s="236">
        <f>SUM(BK137:BK138)</f>
        <v>4560</v>
      </c>
    </row>
    <row r="137" s="2" customFormat="1" ht="24.15" customHeight="1">
      <c r="A137" s="33"/>
      <c r="B137" s="34"/>
      <c r="C137" s="237" t="s">
        <v>242</v>
      </c>
      <c r="D137" s="237" t="s">
        <v>221</v>
      </c>
      <c r="E137" s="238" t="s">
        <v>245</v>
      </c>
      <c r="F137" s="239" t="s">
        <v>246</v>
      </c>
      <c r="G137" s="240" t="s">
        <v>247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225</v>
      </c>
      <c r="M137" s="36"/>
      <c r="N137" s="243" t="s">
        <v>1</v>
      </c>
      <c r="O137" s="213" t="s">
        <v>43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248</v>
      </c>
      <c r="AT137" s="217" t="s">
        <v>221</v>
      </c>
      <c r="AU137" s="217" t="s">
        <v>90</v>
      </c>
      <c r="AY137" s="14" t="s">
        <v>215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88</v>
      </c>
      <c r="BK137" s="218">
        <f>ROUND(P137*H137,2)</f>
        <v>4560</v>
      </c>
      <c r="BL137" s="14" t="s">
        <v>248</v>
      </c>
      <c r="BM137" s="217" t="s">
        <v>249</v>
      </c>
    </row>
    <row r="138" s="2" customFormat="1">
      <c r="A138" s="33"/>
      <c r="B138" s="34"/>
      <c r="C138" s="35"/>
      <c r="D138" s="219" t="s">
        <v>217</v>
      </c>
      <c r="E138" s="35"/>
      <c r="F138" s="220" t="s">
        <v>246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217</v>
      </c>
      <c r="AU138" s="14" t="s">
        <v>90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kiEFPdjZvEBRKM/BUPgoAUFT+9eB2tqLssRkn76WGU+yfpG24EzgUgpRLAW4jU6L4ASBVCR/y8mP4v0a4A+x3g==" hashValue="nXOH1VWcwTvOZEBfWYX8eU9MkB+NLQ6DnDsJRz5UqOwkRAhoMsf6TpKCjYdtrv6fMS3RCSXwHvQdqUvODykVlw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126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285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100246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85820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14426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100246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SUM(BE124:BE138)),  2)</f>
        <v>100246</v>
      </c>
      <c r="G37" s="33"/>
      <c r="H37" s="33"/>
      <c r="I37" s="156">
        <v>0.20999999999999999</v>
      </c>
      <c r="J37" s="33"/>
      <c r="K37" s="150">
        <f>ROUND(((SUM(BE103:BE104) + SUM(BE124:BE138))*I37),  2)</f>
        <v>21051.66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121297.66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PS13 - Přímělkov PZZ AŽD km 182,787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85820</v>
      </c>
      <c r="J96" s="104">
        <f>R124</f>
        <v>14426</v>
      </c>
      <c r="K96" s="104">
        <f>K124</f>
        <v>100246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Q127</f>
        <v>0</v>
      </c>
      <c r="J97" s="183">
        <f>R127</f>
        <v>962</v>
      </c>
      <c r="K97" s="183">
        <f>K127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Q130</f>
        <v>0</v>
      </c>
      <c r="J98" s="183">
        <f>R130</f>
        <v>8904</v>
      </c>
      <c r="K98" s="183">
        <f>K130</f>
        <v>8904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100246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PS13 - Přímělkov PZZ AŽD km 182,787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100246</v>
      </c>
      <c r="L124" s="35"/>
      <c r="M124" s="36"/>
      <c r="N124" s="97"/>
      <c r="O124" s="200"/>
      <c r="P124" s="98"/>
      <c r="Q124" s="201">
        <f>Q125+Q126+Q127+Q130+Q135</f>
        <v>85820</v>
      </c>
      <c r="R124" s="201">
        <f>R125+R126+R127+R130+R135</f>
        <v>14426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BK125+BK126+BK127+BK130+BK135</f>
        <v>100246</v>
      </c>
    </row>
    <row r="125" s="2" customFormat="1" ht="49.05" customHeight="1">
      <c r="A125" s="33"/>
      <c r="B125" s="34"/>
      <c r="C125" s="204" t="s">
        <v>208</v>
      </c>
      <c r="D125" s="204" t="s">
        <v>209</v>
      </c>
      <c r="E125" s="205" t="s">
        <v>286</v>
      </c>
      <c r="F125" s="206" t="s">
        <v>287</v>
      </c>
      <c r="G125" s="207" t="s">
        <v>212</v>
      </c>
      <c r="H125" s="208">
        <v>14</v>
      </c>
      <c r="I125" s="209">
        <v>6130</v>
      </c>
      <c r="J125" s="210"/>
      <c r="K125" s="209">
        <f>ROUND(P125*H125,2)</f>
        <v>85820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6130</v>
      </c>
      <c r="Q125" s="214">
        <f>ROUND(I125*H125,2)</f>
        <v>85820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85820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85820</v>
      </c>
      <c r="BL125" s="14" t="s">
        <v>214</v>
      </c>
      <c r="BM125" s="217" t="s">
        <v>288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287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12" customFormat="1" ht="25.92" customHeight="1">
      <c r="A127" s="12"/>
      <c r="B127" s="223"/>
      <c r="C127" s="224"/>
      <c r="D127" s="225" t="s">
        <v>79</v>
      </c>
      <c r="E127" s="226" t="s">
        <v>218</v>
      </c>
      <c r="F127" s="226" t="s">
        <v>219</v>
      </c>
      <c r="G127" s="224"/>
      <c r="H127" s="224"/>
      <c r="I127" s="224"/>
      <c r="J127" s="224"/>
      <c r="K127" s="227">
        <f>BK127</f>
        <v>962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962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220</v>
      </c>
      <c r="AT127" s="235" t="s">
        <v>79</v>
      </c>
      <c r="AU127" s="235" t="s">
        <v>80</v>
      </c>
      <c r="AY127" s="234" t="s">
        <v>215</v>
      </c>
      <c r="BK127" s="236">
        <f>SUM(BK128:BK129)</f>
        <v>962</v>
      </c>
    </row>
    <row r="128" s="2" customFormat="1" ht="24.15" customHeight="1">
      <c r="A128" s="33"/>
      <c r="B128" s="34"/>
      <c r="C128" s="237" t="s">
        <v>220</v>
      </c>
      <c r="D128" s="237" t="s">
        <v>221</v>
      </c>
      <c r="E128" s="238" t="s">
        <v>222</v>
      </c>
      <c r="F128" s="239" t="s">
        <v>223</v>
      </c>
      <c r="G128" s="240" t="s">
        <v>224</v>
      </c>
      <c r="H128" s="241">
        <v>2</v>
      </c>
      <c r="I128" s="242">
        <v>0</v>
      </c>
      <c r="J128" s="242">
        <v>481</v>
      </c>
      <c r="K128" s="242">
        <f>ROUND(P128*H128,2)</f>
        <v>962</v>
      </c>
      <c r="L128" s="239" t="s">
        <v>225</v>
      </c>
      <c r="M128" s="36"/>
      <c r="N128" s="243" t="s">
        <v>1</v>
      </c>
      <c r="O128" s="213" t="s">
        <v>43</v>
      </c>
      <c r="P128" s="214">
        <f>I128+J128</f>
        <v>481</v>
      </c>
      <c r="Q128" s="214">
        <f>ROUND(I128*H128,2)</f>
        <v>0</v>
      </c>
      <c r="R128" s="214">
        <f>ROUND(J128*H128,2)</f>
        <v>962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226</v>
      </c>
      <c r="AT128" s="217" t="s">
        <v>221</v>
      </c>
      <c r="AU128" s="217" t="s">
        <v>88</v>
      </c>
      <c r="AY128" s="14" t="s">
        <v>215</v>
      </c>
      <c r="BE128" s="218">
        <f>IF(O128="základní",K128,0)</f>
        <v>962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88</v>
      </c>
      <c r="BK128" s="218">
        <f>ROUND(P128*H128,2)</f>
        <v>962</v>
      </c>
      <c r="BL128" s="14" t="s">
        <v>226</v>
      </c>
      <c r="BM128" s="217" t="s">
        <v>227</v>
      </c>
    </row>
    <row r="129" s="2" customFormat="1">
      <c r="A129" s="33"/>
      <c r="B129" s="34"/>
      <c r="C129" s="35"/>
      <c r="D129" s="219" t="s">
        <v>217</v>
      </c>
      <c r="E129" s="35"/>
      <c r="F129" s="220" t="s">
        <v>228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217</v>
      </c>
      <c r="AU129" s="14" t="s">
        <v>88</v>
      </c>
    </row>
    <row r="130" s="12" customFormat="1" ht="25.92" customHeight="1">
      <c r="A130" s="12"/>
      <c r="B130" s="223"/>
      <c r="C130" s="224"/>
      <c r="D130" s="225" t="s">
        <v>79</v>
      </c>
      <c r="E130" s="226" t="s">
        <v>229</v>
      </c>
      <c r="F130" s="226" t="s">
        <v>230</v>
      </c>
      <c r="G130" s="224"/>
      <c r="H130" s="224"/>
      <c r="I130" s="224"/>
      <c r="J130" s="224"/>
      <c r="K130" s="227">
        <f>BK130</f>
        <v>8904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8904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220</v>
      </c>
      <c r="AT130" s="235" t="s">
        <v>79</v>
      </c>
      <c r="AU130" s="235" t="s">
        <v>80</v>
      </c>
      <c r="AY130" s="234" t="s">
        <v>215</v>
      </c>
      <c r="BK130" s="236">
        <f>SUM(BK131:BK134)</f>
        <v>8904</v>
      </c>
    </row>
    <row r="131" s="2" customFormat="1" ht="24.15" customHeight="1">
      <c r="A131" s="33"/>
      <c r="B131" s="34"/>
      <c r="C131" s="237" t="s">
        <v>262</v>
      </c>
      <c r="D131" s="237" t="s">
        <v>221</v>
      </c>
      <c r="E131" s="238" t="s">
        <v>289</v>
      </c>
      <c r="F131" s="239" t="s">
        <v>290</v>
      </c>
      <c r="G131" s="240" t="s">
        <v>212</v>
      </c>
      <c r="H131" s="241">
        <v>14</v>
      </c>
      <c r="I131" s="242">
        <v>0</v>
      </c>
      <c r="J131" s="242">
        <v>338</v>
      </c>
      <c r="K131" s="242">
        <f>ROUND(P131*H131,2)</f>
        <v>4732</v>
      </c>
      <c r="L131" s="239" t="s">
        <v>213</v>
      </c>
      <c r="M131" s="36"/>
      <c r="N131" s="243" t="s">
        <v>1</v>
      </c>
      <c r="O131" s="213" t="s">
        <v>43</v>
      </c>
      <c r="P131" s="214">
        <f>I131+J131</f>
        <v>338</v>
      </c>
      <c r="Q131" s="214">
        <f>ROUND(I131*H131,2)</f>
        <v>0</v>
      </c>
      <c r="R131" s="214">
        <f>ROUND(J131*H131,2)</f>
        <v>4732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220</v>
      </c>
      <c r="AT131" s="217" t="s">
        <v>221</v>
      </c>
      <c r="AU131" s="217" t="s">
        <v>88</v>
      </c>
      <c r="AY131" s="14" t="s">
        <v>215</v>
      </c>
      <c r="BE131" s="218">
        <f>IF(O131="základní",K131,0)</f>
        <v>4732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88</v>
      </c>
      <c r="BK131" s="218">
        <f>ROUND(P131*H131,2)</f>
        <v>4732</v>
      </c>
      <c r="BL131" s="14" t="s">
        <v>220</v>
      </c>
      <c r="BM131" s="217" t="s">
        <v>291</v>
      </c>
    </row>
    <row r="132" s="2" customFormat="1">
      <c r="A132" s="33"/>
      <c r="B132" s="34"/>
      <c r="C132" s="35"/>
      <c r="D132" s="219" t="s">
        <v>217</v>
      </c>
      <c r="E132" s="35"/>
      <c r="F132" s="220" t="s">
        <v>292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217</v>
      </c>
      <c r="AU132" s="14" t="s">
        <v>88</v>
      </c>
    </row>
    <row r="133" s="2" customFormat="1" ht="24.15" customHeight="1">
      <c r="A133" s="33"/>
      <c r="B133" s="34"/>
      <c r="C133" s="237" t="s">
        <v>260</v>
      </c>
      <c r="D133" s="237" t="s">
        <v>221</v>
      </c>
      <c r="E133" s="238" t="s">
        <v>293</v>
      </c>
      <c r="F133" s="239" t="s">
        <v>294</v>
      </c>
      <c r="G133" s="240" t="s">
        <v>212</v>
      </c>
      <c r="H133" s="241">
        <v>14</v>
      </c>
      <c r="I133" s="242">
        <v>0</v>
      </c>
      <c r="J133" s="242">
        <v>298</v>
      </c>
      <c r="K133" s="242">
        <f>ROUND(P133*H133,2)</f>
        <v>4172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298</v>
      </c>
      <c r="Q133" s="214">
        <f>ROUND(I133*H133,2)</f>
        <v>0</v>
      </c>
      <c r="R133" s="214">
        <f>ROUND(J133*H133,2)</f>
        <v>4172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4172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4172</v>
      </c>
      <c r="BL133" s="14" t="s">
        <v>226</v>
      </c>
      <c r="BM133" s="217" t="s">
        <v>295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294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12" customFormat="1" ht="25.92" customHeight="1">
      <c r="A135" s="12"/>
      <c r="B135" s="223"/>
      <c r="C135" s="224"/>
      <c r="D135" s="225" t="s">
        <v>79</v>
      </c>
      <c r="E135" s="226" t="s">
        <v>240</v>
      </c>
      <c r="F135" s="226" t="s">
        <v>241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242</v>
      </c>
      <c r="AT135" s="235" t="s">
        <v>79</v>
      </c>
      <c r="AU135" s="235" t="s">
        <v>80</v>
      </c>
      <c r="AY135" s="234" t="s">
        <v>215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79</v>
      </c>
      <c r="E136" s="244" t="s">
        <v>243</v>
      </c>
      <c r="F136" s="244" t="s">
        <v>244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242</v>
      </c>
      <c r="AT136" s="235" t="s">
        <v>79</v>
      </c>
      <c r="AU136" s="235" t="s">
        <v>88</v>
      </c>
      <c r="AY136" s="234" t="s">
        <v>215</v>
      </c>
      <c r="BK136" s="236">
        <f>SUM(BK137:BK138)</f>
        <v>4560</v>
      </c>
    </row>
    <row r="137" s="2" customFormat="1" ht="24.15" customHeight="1">
      <c r="A137" s="33"/>
      <c r="B137" s="34"/>
      <c r="C137" s="237" t="s">
        <v>242</v>
      </c>
      <c r="D137" s="237" t="s">
        <v>221</v>
      </c>
      <c r="E137" s="238" t="s">
        <v>245</v>
      </c>
      <c r="F137" s="239" t="s">
        <v>246</v>
      </c>
      <c r="G137" s="240" t="s">
        <v>247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225</v>
      </c>
      <c r="M137" s="36"/>
      <c r="N137" s="243" t="s">
        <v>1</v>
      </c>
      <c r="O137" s="213" t="s">
        <v>43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248</v>
      </c>
      <c r="AT137" s="217" t="s">
        <v>221</v>
      </c>
      <c r="AU137" s="217" t="s">
        <v>90</v>
      </c>
      <c r="AY137" s="14" t="s">
        <v>215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88</v>
      </c>
      <c r="BK137" s="218">
        <f>ROUND(P137*H137,2)</f>
        <v>4560</v>
      </c>
      <c r="BL137" s="14" t="s">
        <v>248</v>
      </c>
      <c r="BM137" s="217" t="s">
        <v>249</v>
      </c>
    </row>
    <row r="138" s="2" customFormat="1">
      <c r="A138" s="33"/>
      <c r="B138" s="34"/>
      <c r="C138" s="35"/>
      <c r="D138" s="219" t="s">
        <v>217</v>
      </c>
      <c r="E138" s="35"/>
      <c r="F138" s="220" t="s">
        <v>246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217</v>
      </c>
      <c r="AU138" s="14" t="s">
        <v>90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ZCh3Zd/97OLKu0GrZmfFP1aNb7lHmLzDnHfRiWdrZo8Gmu52hPyX+jNBV723fEwW67rFzFzFbthdaNlkIswb7g==" hashValue="XYW/Hgfgn9YFbdwpqpLdWD4IpmpW5Hs2kIL7XE7Kxi6p6noc2tlpSEZWphH08ctZRVzlpp1zD+kks/0ecaP5Ng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129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296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38030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30200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7830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38030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SUM(BE124:BE138)),  2)</f>
        <v>38030</v>
      </c>
      <c r="G37" s="33"/>
      <c r="H37" s="33"/>
      <c r="I37" s="156">
        <v>0.20999999999999999</v>
      </c>
      <c r="J37" s="33"/>
      <c r="K37" s="150">
        <f>ROUND(((SUM(BE103:BE104) + SUM(BE124:BE138))*I37),  2)</f>
        <v>7986.3000000000002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46016.300000000003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PS14 - Nová Cerekev - Pacov PZZ EA km 35,467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30200</v>
      </c>
      <c r="J96" s="104">
        <f>R124</f>
        <v>7830</v>
      </c>
      <c r="K96" s="104">
        <f>K124</f>
        <v>38030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Q127</f>
        <v>0</v>
      </c>
      <c r="J97" s="183">
        <f>R127</f>
        <v>962</v>
      </c>
      <c r="K97" s="183">
        <f>K127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Q130</f>
        <v>0</v>
      </c>
      <c r="J98" s="183">
        <f>R130</f>
        <v>2308</v>
      </c>
      <c r="K98" s="183">
        <f>K130</f>
        <v>2308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38030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PS14 - Nová Cerekev - Pacov PZZ EA km 35,467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38030</v>
      </c>
      <c r="L124" s="35"/>
      <c r="M124" s="36"/>
      <c r="N124" s="97"/>
      <c r="O124" s="200"/>
      <c r="P124" s="98"/>
      <c r="Q124" s="201">
        <f>Q125+Q126+Q127+Q130+Q135</f>
        <v>30200</v>
      </c>
      <c r="R124" s="201">
        <f>R125+R126+R127+R130+R135</f>
        <v>7830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BK125+BK126+BK127+BK130+BK135</f>
        <v>38030</v>
      </c>
    </row>
    <row r="125" s="2" customFormat="1" ht="49.05" customHeight="1">
      <c r="A125" s="33"/>
      <c r="B125" s="34"/>
      <c r="C125" s="204" t="s">
        <v>88</v>
      </c>
      <c r="D125" s="204" t="s">
        <v>209</v>
      </c>
      <c r="E125" s="205" t="s">
        <v>272</v>
      </c>
      <c r="F125" s="206" t="s">
        <v>273</v>
      </c>
      <c r="G125" s="207" t="s">
        <v>212</v>
      </c>
      <c r="H125" s="208">
        <v>2</v>
      </c>
      <c r="I125" s="209">
        <v>15100</v>
      </c>
      <c r="J125" s="210"/>
      <c r="K125" s="209">
        <f>ROUND(P125*H125,2)</f>
        <v>30200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15100</v>
      </c>
      <c r="Q125" s="214">
        <f>ROUND(I125*H125,2)</f>
        <v>30200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30200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30200</v>
      </c>
      <c r="BL125" s="14" t="s">
        <v>214</v>
      </c>
      <c r="BM125" s="217" t="s">
        <v>274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273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12" customFormat="1" ht="25.92" customHeight="1">
      <c r="A127" s="12"/>
      <c r="B127" s="223"/>
      <c r="C127" s="224"/>
      <c r="D127" s="225" t="s">
        <v>79</v>
      </c>
      <c r="E127" s="226" t="s">
        <v>218</v>
      </c>
      <c r="F127" s="226" t="s">
        <v>219</v>
      </c>
      <c r="G127" s="224"/>
      <c r="H127" s="224"/>
      <c r="I127" s="224"/>
      <c r="J127" s="224"/>
      <c r="K127" s="227">
        <f>BK127</f>
        <v>962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962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220</v>
      </c>
      <c r="AT127" s="235" t="s">
        <v>79</v>
      </c>
      <c r="AU127" s="235" t="s">
        <v>80</v>
      </c>
      <c r="AY127" s="234" t="s">
        <v>215</v>
      </c>
      <c r="BK127" s="236">
        <f>SUM(BK128:BK129)</f>
        <v>962</v>
      </c>
    </row>
    <row r="128" s="2" customFormat="1" ht="24.15" customHeight="1">
      <c r="A128" s="33"/>
      <c r="B128" s="34"/>
      <c r="C128" s="237" t="s">
        <v>220</v>
      </c>
      <c r="D128" s="237" t="s">
        <v>221</v>
      </c>
      <c r="E128" s="238" t="s">
        <v>222</v>
      </c>
      <c r="F128" s="239" t="s">
        <v>223</v>
      </c>
      <c r="G128" s="240" t="s">
        <v>224</v>
      </c>
      <c r="H128" s="241">
        <v>2</v>
      </c>
      <c r="I128" s="242">
        <v>0</v>
      </c>
      <c r="J128" s="242">
        <v>481</v>
      </c>
      <c r="K128" s="242">
        <f>ROUND(P128*H128,2)</f>
        <v>962</v>
      </c>
      <c r="L128" s="239" t="s">
        <v>225</v>
      </c>
      <c r="M128" s="36"/>
      <c r="N128" s="243" t="s">
        <v>1</v>
      </c>
      <c r="O128" s="213" t="s">
        <v>43</v>
      </c>
      <c r="P128" s="214">
        <f>I128+J128</f>
        <v>481</v>
      </c>
      <c r="Q128" s="214">
        <f>ROUND(I128*H128,2)</f>
        <v>0</v>
      </c>
      <c r="R128" s="214">
        <f>ROUND(J128*H128,2)</f>
        <v>962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226</v>
      </c>
      <c r="AT128" s="217" t="s">
        <v>221</v>
      </c>
      <c r="AU128" s="217" t="s">
        <v>88</v>
      </c>
      <c r="AY128" s="14" t="s">
        <v>215</v>
      </c>
      <c r="BE128" s="218">
        <f>IF(O128="základní",K128,0)</f>
        <v>962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88</v>
      </c>
      <c r="BK128" s="218">
        <f>ROUND(P128*H128,2)</f>
        <v>962</v>
      </c>
      <c r="BL128" s="14" t="s">
        <v>226</v>
      </c>
      <c r="BM128" s="217" t="s">
        <v>227</v>
      </c>
    </row>
    <row r="129" s="2" customFormat="1">
      <c r="A129" s="33"/>
      <c r="B129" s="34"/>
      <c r="C129" s="35"/>
      <c r="D129" s="219" t="s">
        <v>217</v>
      </c>
      <c r="E129" s="35"/>
      <c r="F129" s="220" t="s">
        <v>228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217</v>
      </c>
      <c r="AU129" s="14" t="s">
        <v>88</v>
      </c>
    </row>
    <row r="130" s="12" customFormat="1" ht="25.92" customHeight="1">
      <c r="A130" s="12"/>
      <c r="B130" s="223"/>
      <c r="C130" s="224"/>
      <c r="D130" s="225" t="s">
        <v>79</v>
      </c>
      <c r="E130" s="226" t="s">
        <v>229</v>
      </c>
      <c r="F130" s="226" t="s">
        <v>230</v>
      </c>
      <c r="G130" s="224"/>
      <c r="H130" s="224"/>
      <c r="I130" s="224"/>
      <c r="J130" s="224"/>
      <c r="K130" s="227">
        <f>BK130</f>
        <v>2308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2308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220</v>
      </c>
      <c r="AT130" s="235" t="s">
        <v>79</v>
      </c>
      <c r="AU130" s="235" t="s">
        <v>80</v>
      </c>
      <c r="AY130" s="234" t="s">
        <v>215</v>
      </c>
      <c r="BK130" s="236">
        <f>SUM(BK131:BK134)</f>
        <v>2308</v>
      </c>
    </row>
    <row r="131" s="2" customFormat="1" ht="24.15" customHeight="1">
      <c r="A131" s="33"/>
      <c r="B131" s="34"/>
      <c r="C131" s="237" t="s">
        <v>231</v>
      </c>
      <c r="D131" s="237" t="s">
        <v>221</v>
      </c>
      <c r="E131" s="238" t="s">
        <v>232</v>
      </c>
      <c r="F131" s="239" t="s">
        <v>233</v>
      </c>
      <c r="G131" s="240" t="s">
        <v>212</v>
      </c>
      <c r="H131" s="241">
        <v>2</v>
      </c>
      <c r="I131" s="242">
        <v>0</v>
      </c>
      <c r="J131" s="242">
        <v>418</v>
      </c>
      <c r="K131" s="242">
        <f>ROUND(P131*H131,2)</f>
        <v>836</v>
      </c>
      <c r="L131" s="239" t="s">
        <v>213</v>
      </c>
      <c r="M131" s="36"/>
      <c r="N131" s="243" t="s">
        <v>1</v>
      </c>
      <c r="O131" s="213" t="s">
        <v>43</v>
      </c>
      <c r="P131" s="214">
        <f>I131+J131</f>
        <v>418</v>
      </c>
      <c r="Q131" s="214">
        <f>ROUND(I131*H131,2)</f>
        <v>0</v>
      </c>
      <c r="R131" s="214">
        <f>ROUND(J131*H131,2)</f>
        <v>836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226</v>
      </c>
      <c r="AT131" s="217" t="s">
        <v>221</v>
      </c>
      <c r="AU131" s="217" t="s">
        <v>88</v>
      </c>
      <c r="AY131" s="14" t="s">
        <v>215</v>
      </c>
      <c r="BE131" s="218">
        <f>IF(O131="základní",K131,0)</f>
        <v>836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88</v>
      </c>
      <c r="BK131" s="218">
        <f>ROUND(P131*H131,2)</f>
        <v>836</v>
      </c>
      <c r="BL131" s="14" t="s">
        <v>226</v>
      </c>
      <c r="BM131" s="217" t="s">
        <v>234</v>
      </c>
    </row>
    <row r="132" s="2" customFormat="1">
      <c r="A132" s="33"/>
      <c r="B132" s="34"/>
      <c r="C132" s="35"/>
      <c r="D132" s="219" t="s">
        <v>217</v>
      </c>
      <c r="E132" s="35"/>
      <c r="F132" s="220" t="s">
        <v>235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217</v>
      </c>
      <c r="AU132" s="14" t="s">
        <v>88</v>
      </c>
    </row>
    <row r="133" s="2" customFormat="1" ht="24.15" customHeight="1">
      <c r="A133" s="33"/>
      <c r="B133" s="34"/>
      <c r="C133" s="237" t="s">
        <v>236</v>
      </c>
      <c r="D133" s="237" t="s">
        <v>221</v>
      </c>
      <c r="E133" s="238" t="s">
        <v>237</v>
      </c>
      <c r="F133" s="239" t="s">
        <v>238</v>
      </c>
      <c r="G133" s="240" t="s">
        <v>212</v>
      </c>
      <c r="H133" s="241">
        <v>4</v>
      </c>
      <c r="I133" s="242">
        <v>0</v>
      </c>
      <c r="J133" s="242">
        <v>368</v>
      </c>
      <c r="K133" s="242">
        <f>ROUND(P133*H133,2)</f>
        <v>1472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368</v>
      </c>
      <c r="Q133" s="214">
        <f>ROUND(I133*H133,2)</f>
        <v>0</v>
      </c>
      <c r="R133" s="214">
        <f>ROUND(J133*H133,2)</f>
        <v>1472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1472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1472</v>
      </c>
      <c r="BL133" s="14" t="s">
        <v>226</v>
      </c>
      <c r="BM133" s="217" t="s">
        <v>239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238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12" customFormat="1" ht="25.92" customHeight="1">
      <c r="A135" s="12"/>
      <c r="B135" s="223"/>
      <c r="C135" s="224"/>
      <c r="D135" s="225" t="s">
        <v>79</v>
      </c>
      <c r="E135" s="226" t="s">
        <v>240</v>
      </c>
      <c r="F135" s="226" t="s">
        <v>241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242</v>
      </c>
      <c r="AT135" s="235" t="s">
        <v>79</v>
      </c>
      <c r="AU135" s="235" t="s">
        <v>80</v>
      </c>
      <c r="AY135" s="234" t="s">
        <v>215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79</v>
      </c>
      <c r="E136" s="244" t="s">
        <v>243</v>
      </c>
      <c r="F136" s="244" t="s">
        <v>244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242</v>
      </c>
      <c r="AT136" s="235" t="s">
        <v>79</v>
      </c>
      <c r="AU136" s="235" t="s">
        <v>88</v>
      </c>
      <c r="AY136" s="234" t="s">
        <v>215</v>
      </c>
      <c r="BK136" s="236">
        <f>SUM(BK137:BK138)</f>
        <v>4560</v>
      </c>
    </row>
    <row r="137" s="2" customFormat="1" ht="24.15" customHeight="1">
      <c r="A137" s="33"/>
      <c r="B137" s="34"/>
      <c r="C137" s="237" t="s">
        <v>242</v>
      </c>
      <c r="D137" s="237" t="s">
        <v>221</v>
      </c>
      <c r="E137" s="238" t="s">
        <v>245</v>
      </c>
      <c r="F137" s="239" t="s">
        <v>246</v>
      </c>
      <c r="G137" s="240" t="s">
        <v>247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225</v>
      </c>
      <c r="M137" s="36"/>
      <c r="N137" s="243" t="s">
        <v>1</v>
      </c>
      <c r="O137" s="213" t="s">
        <v>43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248</v>
      </c>
      <c r="AT137" s="217" t="s">
        <v>221</v>
      </c>
      <c r="AU137" s="217" t="s">
        <v>90</v>
      </c>
      <c r="AY137" s="14" t="s">
        <v>215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88</v>
      </c>
      <c r="BK137" s="218">
        <f>ROUND(P137*H137,2)</f>
        <v>4560</v>
      </c>
      <c r="BL137" s="14" t="s">
        <v>248</v>
      </c>
      <c r="BM137" s="217" t="s">
        <v>249</v>
      </c>
    </row>
    <row r="138" s="2" customFormat="1">
      <c r="A138" s="33"/>
      <c r="B138" s="34"/>
      <c r="C138" s="35"/>
      <c r="D138" s="219" t="s">
        <v>217</v>
      </c>
      <c r="E138" s="35"/>
      <c r="F138" s="220" t="s">
        <v>246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217</v>
      </c>
      <c r="AU138" s="14" t="s">
        <v>90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wt5AMD+Jdp9VcJQT9w9a3V/tvkEf83fYx6ZdLSfefvPjbeOXYpKTvXwSavht70OItK2qYdOMvpsdB/54rIC7+Q==" hashValue="7OJmuy/cmCR5ThfUjq3fLaCKGRDHQcKW7TEVM/f4n42+4Nx41XPY2ZAtiMD7a7GFCXVZCz9Bp1v8+wcD86iYAA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132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297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32694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25600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7094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32694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SUM(BE124:BE138)),  2)</f>
        <v>32694</v>
      </c>
      <c r="G37" s="33"/>
      <c r="H37" s="33"/>
      <c r="I37" s="156">
        <v>0.20999999999999999</v>
      </c>
      <c r="J37" s="33"/>
      <c r="K37" s="150">
        <f>ROUND(((SUM(BE103:BE104) + SUM(BE124:BE138))*I37),  2)</f>
        <v>6865.7399999999998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39559.739999999998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PS15 - Nová Cerekev - Pacov PZZ EA km 38,250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25600</v>
      </c>
      <c r="J96" s="104">
        <f>R124</f>
        <v>7094</v>
      </c>
      <c r="K96" s="104">
        <f>K124</f>
        <v>32694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Q127</f>
        <v>0</v>
      </c>
      <c r="J97" s="183">
        <f>R127</f>
        <v>962</v>
      </c>
      <c r="K97" s="183">
        <f>K127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Q130</f>
        <v>0</v>
      </c>
      <c r="J98" s="183">
        <f>R130</f>
        <v>1572</v>
      </c>
      <c r="K98" s="183">
        <f>K130</f>
        <v>1572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32694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PS15 - Nová Cerekev - Pacov PZZ EA km 38,250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32694</v>
      </c>
      <c r="L124" s="35"/>
      <c r="M124" s="36"/>
      <c r="N124" s="97"/>
      <c r="O124" s="200"/>
      <c r="P124" s="98"/>
      <c r="Q124" s="201">
        <f>Q125+Q126+Q127+Q130+Q135</f>
        <v>25600</v>
      </c>
      <c r="R124" s="201">
        <f>R125+R126+R127+R130+R135</f>
        <v>7094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BK125+BK126+BK127+BK130+BK135</f>
        <v>32694</v>
      </c>
    </row>
    <row r="125" s="2" customFormat="1" ht="49.05" customHeight="1">
      <c r="A125" s="33"/>
      <c r="B125" s="34"/>
      <c r="C125" s="204" t="s">
        <v>208</v>
      </c>
      <c r="D125" s="204" t="s">
        <v>209</v>
      </c>
      <c r="E125" s="205" t="s">
        <v>251</v>
      </c>
      <c r="F125" s="206" t="s">
        <v>252</v>
      </c>
      <c r="G125" s="207" t="s">
        <v>212</v>
      </c>
      <c r="H125" s="208">
        <v>2</v>
      </c>
      <c r="I125" s="209">
        <v>12800</v>
      </c>
      <c r="J125" s="210"/>
      <c r="K125" s="209">
        <f>ROUND(P125*H125,2)</f>
        <v>25600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12800</v>
      </c>
      <c r="Q125" s="214">
        <f>ROUND(I125*H125,2)</f>
        <v>25600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25600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25600</v>
      </c>
      <c r="BL125" s="14" t="s">
        <v>214</v>
      </c>
      <c r="BM125" s="217" t="s">
        <v>253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252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12" customFormat="1" ht="25.92" customHeight="1">
      <c r="A127" s="12"/>
      <c r="B127" s="223"/>
      <c r="C127" s="224"/>
      <c r="D127" s="225" t="s">
        <v>79</v>
      </c>
      <c r="E127" s="226" t="s">
        <v>218</v>
      </c>
      <c r="F127" s="226" t="s">
        <v>219</v>
      </c>
      <c r="G127" s="224"/>
      <c r="H127" s="224"/>
      <c r="I127" s="224"/>
      <c r="J127" s="224"/>
      <c r="K127" s="227">
        <f>BK127</f>
        <v>962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962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220</v>
      </c>
      <c r="AT127" s="235" t="s">
        <v>79</v>
      </c>
      <c r="AU127" s="235" t="s">
        <v>80</v>
      </c>
      <c r="AY127" s="234" t="s">
        <v>215</v>
      </c>
      <c r="BK127" s="236">
        <f>SUM(BK128:BK129)</f>
        <v>962</v>
      </c>
    </row>
    <row r="128" s="2" customFormat="1" ht="24.15" customHeight="1">
      <c r="A128" s="33"/>
      <c r="B128" s="34"/>
      <c r="C128" s="237" t="s">
        <v>220</v>
      </c>
      <c r="D128" s="237" t="s">
        <v>221</v>
      </c>
      <c r="E128" s="238" t="s">
        <v>222</v>
      </c>
      <c r="F128" s="239" t="s">
        <v>223</v>
      </c>
      <c r="G128" s="240" t="s">
        <v>224</v>
      </c>
      <c r="H128" s="241">
        <v>2</v>
      </c>
      <c r="I128" s="242">
        <v>0</v>
      </c>
      <c r="J128" s="242">
        <v>481</v>
      </c>
      <c r="K128" s="242">
        <f>ROUND(P128*H128,2)</f>
        <v>962</v>
      </c>
      <c r="L128" s="239" t="s">
        <v>225</v>
      </c>
      <c r="M128" s="36"/>
      <c r="N128" s="243" t="s">
        <v>1</v>
      </c>
      <c r="O128" s="213" t="s">
        <v>43</v>
      </c>
      <c r="P128" s="214">
        <f>I128+J128</f>
        <v>481</v>
      </c>
      <c r="Q128" s="214">
        <f>ROUND(I128*H128,2)</f>
        <v>0</v>
      </c>
      <c r="R128" s="214">
        <f>ROUND(J128*H128,2)</f>
        <v>962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226</v>
      </c>
      <c r="AT128" s="217" t="s">
        <v>221</v>
      </c>
      <c r="AU128" s="217" t="s">
        <v>88</v>
      </c>
      <c r="AY128" s="14" t="s">
        <v>215</v>
      </c>
      <c r="BE128" s="218">
        <f>IF(O128="základní",K128,0)</f>
        <v>962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88</v>
      </c>
      <c r="BK128" s="218">
        <f>ROUND(P128*H128,2)</f>
        <v>962</v>
      </c>
      <c r="BL128" s="14" t="s">
        <v>226</v>
      </c>
      <c r="BM128" s="217" t="s">
        <v>227</v>
      </c>
    </row>
    <row r="129" s="2" customFormat="1">
      <c r="A129" s="33"/>
      <c r="B129" s="34"/>
      <c r="C129" s="35"/>
      <c r="D129" s="219" t="s">
        <v>217</v>
      </c>
      <c r="E129" s="35"/>
      <c r="F129" s="220" t="s">
        <v>228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217</v>
      </c>
      <c r="AU129" s="14" t="s">
        <v>88</v>
      </c>
    </row>
    <row r="130" s="12" customFormat="1" ht="25.92" customHeight="1">
      <c r="A130" s="12"/>
      <c r="B130" s="223"/>
      <c r="C130" s="224"/>
      <c r="D130" s="225" t="s">
        <v>79</v>
      </c>
      <c r="E130" s="226" t="s">
        <v>229</v>
      </c>
      <c r="F130" s="226" t="s">
        <v>230</v>
      </c>
      <c r="G130" s="224"/>
      <c r="H130" s="224"/>
      <c r="I130" s="224"/>
      <c r="J130" s="224"/>
      <c r="K130" s="227">
        <f>BK130</f>
        <v>1572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1572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220</v>
      </c>
      <c r="AT130" s="235" t="s">
        <v>79</v>
      </c>
      <c r="AU130" s="235" t="s">
        <v>80</v>
      </c>
      <c r="AY130" s="234" t="s">
        <v>215</v>
      </c>
      <c r="BK130" s="236">
        <f>SUM(BK131:BK134)</f>
        <v>1572</v>
      </c>
    </row>
    <row r="131" s="2" customFormat="1" ht="24.15" customHeight="1">
      <c r="A131" s="33"/>
      <c r="B131" s="34"/>
      <c r="C131" s="237" t="s">
        <v>231</v>
      </c>
      <c r="D131" s="237" t="s">
        <v>221</v>
      </c>
      <c r="E131" s="238" t="s">
        <v>232</v>
      </c>
      <c r="F131" s="239" t="s">
        <v>233</v>
      </c>
      <c r="G131" s="240" t="s">
        <v>212</v>
      </c>
      <c r="H131" s="241">
        <v>2</v>
      </c>
      <c r="I131" s="242">
        <v>0</v>
      </c>
      <c r="J131" s="242">
        <v>418</v>
      </c>
      <c r="K131" s="242">
        <f>ROUND(P131*H131,2)</f>
        <v>836</v>
      </c>
      <c r="L131" s="239" t="s">
        <v>213</v>
      </c>
      <c r="M131" s="36"/>
      <c r="N131" s="243" t="s">
        <v>1</v>
      </c>
      <c r="O131" s="213" t="s">
        <v>43</v>
      </c>
      <c r="P131" s="214">
        <f>I131+J131</f>
        <v>418</v>
      </c>
      <c r="Q131" s="214">
        <f>ROUND(I131*H131,2)</f>
        <v>0</v>
      </c>
      <c r="R131" s="214">
        <f>ROUND(J131*H131,2)</f>
        <v>836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226</v>
      </c>
      <c r="AT131" s="217" t="s">
        <v>221</v>
      </c>
      <c r="AU131" s="217" t="s">
        <v>88</v>
      </c>
      <c r="AY131" s="14" t="s">
        <v>215</v>
      </c>
      <c r="BE131" s="218">
        <f>IF(O131="základní",K131,0)</f>
        <v>836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88</v>
      </c>
      <c r="BK131" s="218">
        <f>ROUND(P131*H131,2)</f>
        <v>836</v>
      </c>
      <c r="BL131" s="14" t="s">
        <v>226</v>
      </c>
      <c r="BM131" s="217" t="s">
        <v>234</v>
      </c>
    </row>
    <row r="132" s="2" customFormat="1">
      <c r="A132" s="33"/>
      <c r="B132" s="34"/>
      <c r="C132" s="35"/>
      <c r="D132" s="219" t="s">
        <v>217</v>
      </c>
      <c r="E132" s="35"/>
      <c r="F132" s="220" t="s">
        <v>235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217</v>
      </c>
      <c r="AU132" s="14" t="s">
        <v>88</v>
      </c>
    </row>
    <row r="133" s="2" customFormat="1" ht="24.15" customHeight="1">
      <c r="A133" s="33"/>
      <c r="B133" s="34"/>
      <c r="C133" s="237" t="s">
        <v>236</v>
      </c>
      <c r="D133" s="237" t="s">
        <v>221</v>
      </c>
      <c r="E133" s="238" t="s">
        <v>237</v>
      </c>
      <c r="F133" s="239" t="s">
        <v>238</v>
      </c>
      <c r="G133" s="240" t="s">
        <v>212</v>
      </c>
      <c r="H133" s="241">
        <v>2</v>
      </c>
      <c r="I133" s="242">
        <v>0</v>
      </c>
      <c r="J133" s="242">
        <v>368</v>
      </c>
      <c r="K133" s="242">
        <f>ROUND(P133*H133,2)</f>
        <v>736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368</v>
      </c>
      <c r="Q133" s="214">
        <f>ROUND(I133*H133,2)</f>
        <v>0</v>
      </c>
      <c r="R133" s="214">
        <f>ROUND(J133*H133,2)</f>
        <v>736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736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736</v>
      </c>
      <c r="BL133" s="14" t="s">
        <v>226</v>
      </c>
      <c r="BM133" s="217" t="s">
        <v>239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238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12" customFormat="1" ht="25.92" customHeight="1">
      <c r="A135" s="12"/>
      <c r="B135" s="223"/>
      <c r="C135" s="224"/>
      <c r="D135" s="225" t="s">
        <v>79</v>
      </c>
      <c r="E135" s="226" t="s">
        <v>240</v>
      </c>
      <c r="F135" s="226" t="s">
        <v>241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242</v>
      </c>
      <c r="AT135" s="235" t="s">
        <v>79</v>
      </c>
      <c r="AU135" s="235" t="s">
        <v>80</v>
      </c>
      <c r="AY135" s="234" t="s">
        <v>215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79</v>
      </c>
      <c r="E136" s="244" t="s">
        <v>243</v>
      </c>
      <c r="F136" s="244" t="s">
        <v>244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242</v>
      </c>
      <c r="AT136" s="235" t="s">
        <v>79</v>
      </c>
      <c r="AU136" s="235" t="s">
        <v>88</v>
      </c>
      <c r="AY136" s="234" t="s">
        <v>215</v>
      </c>
      <c r="BK136" s="236">
        <f>SUM(BK137:BK138)</f>
        <v>4560</v>
      </c>
    </row>
    <row r="137" s="2" customFormat="1" ht="24.15" customHeight="1">
      <c r="A137" s="33"/>
      <c r="B137" s="34"/>
      <c r="C137" s="237" t="s">
        <v>242</v>
      </c>
      <c r="D137" s="237" t="s">
        <v>221</v>
      </c>
      <c r="E137" s="238" t="s">
        <v>245</v>
      </c>
      <c r="F137" s="239" t="s">
        <v>246</v>
      </c>
      <c r="G137" s="240" t="s">
        <v>247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225</v>
      </c>
      <c r="M137" s="36"/>
      <c r="N137" s="243" t="s">
        <v>1</v>
      </c>
      <c r="O137" s="213" t="s">
        <v>43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248</v>
      </c>
      <c r="AT137" s="217" t="s">
        <v>221</v>
      </c>
      <c r="AU137" s="217" t="s">
        <v>90</v>
      </c>
      <c r="AY137" s="14" t="s">
        <v>215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88</v>
      </c>
      <c r="BK137" s="218">
        <f>ROUND(P137*H137,2)</f>
        <v>4560</v>
      </c>
      <c r="BL137" s="14" t="s">
        <v>248</v>
      </c>
      <c r="BM137" s="217" t="s">
        <v>249</v>
      </c>
    </row>
    <row r="138" s="2" customFormat="1">
      <c r="A138" s="33"/>
      <c r="B138" s="34"/>
      <c r="C138" s="35"/>
      <c r="D138" s="219" t="s">
        <v>217</v>
      </c>
      <c r="E138" s="35"/>
      <c r="F138" s="220" t="s">
        <v>246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217</v>
      </c>
      <c r="AU138" s="14" t="s">
        <v>90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/eo9bRznNYa4fO3RFnyW4aUpj8qcdHMBJ48TWIsNe0WEkv1ua3dAujvDT3yXCVe9BlMDIqRXP332ASL57/s+sg==" hashValue="uKo/fhRlk1JiZ3oSZX0Rr9gAFye8N0zSdmbUUteR8wpxIVAa2YgXyFs4VgwlBGITI7H5X32ilSi3W7sWwhOUNg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135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298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32694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25600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7094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32694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SUM(BE124:BE138)),  2)</f>
        <v>32694</v>
      </c>
      <c r="G37" s="33"/>
      <c r="H37" s="33"/>
      <c r="I37" s="156">
        <v>0.20999999999999999</v>
      </c>
      <c r="J37" s="33"/>
      <c r="K37" s="150">
        <f>ROUND(((SUM(BE103:BE104) + SUM(BE124:BE138))*I37),  2)</f>
        <v>6865.7399999999998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39559.739999999998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PS16 - Pacov - Obrataň PZZ EA km 41,356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25600</v>
      </c>
      <c r="J96" s="104">
        <f>R124</f>
        <v>7094</v>
      </c>
      <c r="K96" s="104">
        <f>K124</f>
        <v>32694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Q127</f>
        <v>0</v>
      </c>
      <c r="J97" s="183">
        <f>R127</f>
        <v>962</v>
      </c>
      <c r="K97" s="183">
        <f>K127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Q130</f>
        <v>0</v>
      </c>
      <c r="J98" s="183">
        <f>R130</f>
        <v>1572</v>
      </c>
      <c r="K98" s="183">
        <f>K130</f>
        <v>1572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32694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PS16 - Pacov - Obrataň PZZ EA km 41,356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32694</v>
      </c>
      <c r="L124" s="35"/>
      <c r="M124" s="36"/>
      <c r="N124" s="97"/>
      <c r="O124" s="200"/>
      <c r="P124" s="98"/>
      <c r="Q124" s="201">
        <f>Q125+Q126+Q127+Q130+Q135</f>
        <v>25600</v>
      </c>
      <c r="R124" s="201">
        <f>R125+R126+R127+R130+R135</f>
        <v>7094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BK125+BK126+BK127+BK130+BK135</f>
        <v>32694</v>
      </c>
    </row>
    <row r="125" s="2" customFormat="1" ht="49.05" customHeight="1">
      <c r="A125" s="33"/>
      <c r="B125" s="34"/>
      <c r="C125" s="204" t="s">
        <v>208</v>
      </c>
      <c r="D125" s="204" t="s">
        <v>209</v>
      </c>
      <c r="E125" s="205" t="s">
        <v>251</v>
      </c>
      <c r="F125" s="206" t="s">
        <v>252</v>
      </c>
      <c r="G125" s="207" t="s">
        <v>212</v>
      </c>
      <c r="H125" s="208">
        <v>2</v>
      </c>
      <c r="I125" s="209">
        <v>12800</v>
      </c>
      <c r="J125" s="210"/>
      <c r="K125" s="209">
        <f>ROUND(P125*H125,2)</f>
        <v>25600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12800</v>
      </c>
      <c r="Q125" s="214">
        <f>ROUND(I125*H125,2)</f>
        <v>25600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25600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25600</v>
      </c>
      <c r="BL125" s="14" t="s">
        <v>214</v>
      </c>
      <c r="BM125" s="217" t="s">
        <v>253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252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12" customFormat="1" ht="25.92" customHeight="1">
      <c r="A127" s="12"/>
      <c r="B127" s="223"/>
      <c r="C127" s="224"/>
      <c r="D127" s="225" t="s">
        <v>79</v>
      </c>
      <c r="E127" s="226" t="s">
        <v>218</v>
      </c>
      <c r="F127" s="226" t="s">
        <v>219</v>
      </c>
      <c r="G127" s="224"/>
      <c r="H127" s="224"/>
      <c r="I127" s="224"/>
      <c r="J127" s="224"/>
      <c r="K127" s="227">
        <f>BK127</f>
        <v>962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962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220</v>
      </c>
      <c r="AT127" s="235" t="s">
        <v>79</v>
      </c>
      <c r="AU127" s="235" t="s">
        <v>80</v>
      </c>
      <c r="AY127" s="234" t="s">
        <v>215</v>
      </c>
      <c r="BK127" s="236">
        <f>SUM(BK128:BK129)</f>
        <v>962</v>
      </c>
    </row>
    <row r="128" s="2" customFormat="1" ht="24.15" customHeight="1">
      <c r="A128" s="33"/>
      <c r="B128" s="34"/>
      <c r="C128" s="237" t="s">
        <v>220</v>
      </c>
      <c r="D128" s="237" t="s">
        <v>221</v>
      </c>
      <c r="E128" s="238" t="s">
        <v>222</v>
      </c>
      <c r="F128" s="239" t="s">
        <v>223</v>
      </c>
      <c r="G128" s="240" t="s">
        <v>224</v>
      </c>
      <c r="H128" s="241">
        <v>2</v>
      </c>
      <c r="I128" s="242">
        <v>0</v>
      </c>
      <c r="J128" s="242">
        <v>481</v>
      </c>
      <c r="K128" s="242">
        <f>ROUND(P128*H128,2)</f>
        <v>962</v>
      </c>
      <c r="L128" s="239" t="s">
        <v>225</v>
      </c>
      <c r="M128" s="36"/>
      <c r="N128" s="243" t="s">
        <v>1</v>
      </c>
      <c r="O128" s="213" t="s">
        <v>43</v>
      </c>
      <c r="P128" s="214">
        <f>I128+J128</f>
        <v>481</v>
      </c>
      <c r="Q128" s="214">
        <f>ROUND(I128*H128,2)</f>
        <v>0</v>
      </c>
      <c r="R128" s="214">
        <f>ROUND(J128*H128,2)</f>
        <v>962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226</v>
      </c>
      <c r="AT128" s="217" t="s">
        <v>221</v>
      </c>
      <c r="AU128" s="217" t="s">
        <v>88</v>
      </c>
      <c r="AY128" s="14" t="s">
        <v>215</v>
      </c>
      <c r="BE128" s="218">
        <f>IF(O128="základní",K128,0)</f>
        <v>962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88</v>
      </c>
      <c r="BK128" s="218">
        <f>ROUND(P128*H128,2)</f>
        <v>962</v>
      </c>
      <c r="BL128" s="14" t="s">
        <v>226</v>
      </c>
      <c r="BM128" s="217" t="s">
        <v>227</v>
      </c>
    </row>
    <row r="129" s="2" customFormat="1">
      <c r="A129" s="33"/>
      <c r="B129" s="34"/>
      <c r="C129" s="35"/>
      <c r="D129" s="219" t="s">
        <v>217</v>
      </c>
      <c r="E129" s="35"/>
      <c r="F129" s="220" t="s">
        <v>228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217</v>
      </c>
      <c r="AU129" s="14" t="s">
        <v>88</v>
      </c>
    </row>
    <row r="130" s="12" customFormat="1" ht="25.92" customHeight="1">
      <c r="A130" s="12"/>
      <c r="B130" s="223"/>
      <c r="C130" s="224"/>
      <c r="D130" s="225" t="s">
        <v>79</v>
      </c>
      <c r="E130" s="226" t="s">
        <v>229</v>
      </c>
      <c r="F130" s="226" t="s">
        <v>230</v>
      </c>
      <c r="G130" s="224"/>
      <c r="H130" s="224"/>
      <c r="I130" s="224"/>
      <c r="J130" s="224"/>
      <c r="K130" s="227">
        <f>BK130</f>
        <v>1572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1572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220</v>
      </c>
      <c r="AT130" s="235" t="s">
        <v>79</v>
      </c>
      <c r="AU130" s="235" t="s">
        <v>80</v>
      </c>
      <c r="AY130" s="234" t="s">
        <v>215</v>
      </c>
      <c r="BK130" s="236">
        <f>SUM(BK131:BK134)</f>
        <v>1572</v>
      </c>
    </row>
    <row r="131" s="2" customFormat="1" ht="24.15" customHeight="1">
      <c r="A131" s="33"/>
      <c r="B131" s="34"/>
      <c r="C131" s="237" t="s">
        <v>231</v>
      </c>
      <c r="D131" s="237" t="s">
        <v>221</v>
      </c>
      <c r="E131" s="238" t="s">
        <v>232</v>
      </c>
      <c r="F131" s="239" t="s">
        <v>233</v>
      </c>
      <c r="G131" s="240" t="s">
        <v>212</v>
      </c>
      <c r="H131" s="241">
        <v>2</v>
      </c>
      <c r="I131" s="242">
        <v>0</v>
      </c>
      <c r="J131" s="242">
        <v>418</v>
      </c>
      <c r="K131" s="242">
        <f>ROUND(P131*H131,2)</f>
        <v>836</v>
      </c>
      <c r="L131" s="239" t="s">
        <v>213</v>
      </c>
      <c r="M131" s="36"/>
      <c r="N131" s="243" t="s">
        <v>1</v>
      </c>
      <c r="O131" s="213" t="s">
        <v>43</v>
      </c>
      <c r="P131" s="214">
        <f>I131+J131</f>
        <v>418</v>
      </c>
      <c r="Q131" s="214">
        <f>ROUND(I131*H131,2)</f>
        <v>0</v>
      </c>
      <c r="R131" s="214">
        <f>ROUND(J131*H131,2)</f>
        <v>836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226</v>
      </c>
      <c r="AT131" s="217" t="s">
        <v>221</v>
      </c>
      <c r="AU131" s="217" t="s">
        <v>88</v>
      </c>
      <c r="AY131" s="14" t="s">
        <v>215</v>
      </c>
      <c r="BE131" s="218">
        <f>IF(O131="základní",K131,0)</f>
        <v>836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88</v>
      </c>
      <c r="BK131" s="218">
        <f>ROUND(P131*H131,2)</f>
        <v>836</v>
      </c>
      <c r="BL131" s="14" t="s">
        <v>226</v>
      </c>
      <c r="BM131" s="217" t="s">
        <v>234</v>
      </c>
    </row>
    <row r="132" s="2" customFormat="1">
      <c r="A132" s="33"/>
      <c r="B132" s="34"/>
      <c r="C132" s="35"/>
      <c r="D132" s="219" t="s">
        <v>217</v>
      </c>
      <c r="E132" s="35"/>
      <c r="F132" s="220" t="s">
        <v>235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217</v>
      </c>
      <c r="AU132" s="14" t="s">
        <v>88</v>
      </c>
    </row>
    <row r="133" s="2" customFormat="1" ht="24.15" customHeight="1">
      <c r="A133" s="33"/>
      <c r="B133" s="34"/>
      <c r="C133" s="237" t="s">
        <v>236</v>
      </c>
      <c r="D133" s="237" t="s">
        <v>221</v>
      </c>
      <c r="E133" s="238" t="s">
        <v>237</v>
      </c>
      <c r="F133" s="239" t="s">
        <v>238</v>
      </c>
      <c r="G133" s="240" t="s">
        <v>212</v>
      </c>
      <c r="H133" s="241">
        <v>2</v>
      </c>
      <c r="I133" s="242">
        <v>0</v>
      </c>
      <c r="J133" s="242">
        <v>368</v>
      </c>
      <c r="K133" s="242">
        <f>ROUND(P133*H133,2)</f>
        <v>736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368</v>
      </c>
      <c r="Q133" s="214">
        <f>ROUND(I133*H133,2)</f>
        <v>0</v>
      </c>
      <c r="R133" s="214">
        <f>ROUND(J133*H133,2)</f>
        <v>736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736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736</v>
      </c>
      <c r="BL133" s="14" t="s">
        <v>226</v>
      </c>
      <c r="BM133" s="217" t="s">
        <v>239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238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12" customFormat="1" ht="25.92" customHeight="1">
      <c r="A135" s="12"/>
      <c r="B135" s="223"/>
      <c r="C135" s="224"/>
      <c r="D135" s="225" t="s">
        <v>79</v>
      </c>
      <c r="E135" s="226" t="s">
        <v>240</v>
      </c>
      <c r="F135" s="226" t="s">
        <v>241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242</v>
      </c>
      <c r="AT135" s="235" t="s">
        <v>79</v>
      </c>
      <c r="AU135" s="235" t="s">
        <v>80</v>
      </c>
      <c r="AY135" s="234" t="s">
        <v>215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79</v>
      </c>
      <c r="E136" s="244" t="s">
        <v>243</v>
      </c>
      <c r="F136" s="244" t="s">
        <v>244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242</v>
      </c>
      <c r="AT136" s="235" t="s">
        <v>79</v>
      </c>
      <c r="AU136" s="235" t="s">
        <v>88</v>
      </c>
      <c r="AY136" s="234" t="s">
        <v>215</v>
      </c>
      <c r="BK136" s="236">
        <f>SUM(BK137:BK138)</f>
        <v>4560</v>
      </c>
    </row>
    <row r="137" s="2" customFormat="1" ht="24.15" customHeight="1">
      <c r="A137" s="33"/>
      <c r="B137" s="34"/>
      <c r="C137" s="237" t="s">
        <v>242</v>
      </c>
      <c r="D137" s="237" t="s">
        <v>221</v>
      </c>
      <c r="E137" s="238" t="s">
        <v>245</v>
      </c>
      <c r="F137" s="239" t="s">
        <v>246</v>
      </c>
      <c r="G137" s="240" t="s">
        <v>247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225</v>
      </c>
      <c r="M137" s="36"/>
      <c r="N137" s="243" t="s">
        <v>1</v>
      </c>
      <c r="O137" s="213" t="s">
        <v>43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248</v>
      </c>
      <c r="AT137" s="217" t="s">
        <v>221</v>
      </c>
      <c r="AU137" s="217" t="s">
        <v>90</v>
      </c>
      <c r="AY137" s="14" t="s">
        <v>215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88</v>
      </c>
      <c r="BK137" s="218">
        <f>ROUND(P137*H137,2)</f>
        <v>4560</v>
      </c>
      <c r="BL137" s="14" t="s">
        <v>248</v>
      </c>
      <c r="BM137" s="217" t="s">
        <v>249</v>
      </c>
    </row>
    <row r="138" s="2" customFormat="1">
      <c r="A138" s="33"/>
      <c r="B138" s="34"/>
      <c r="C138" s="35"/>
      <c r="D138" s="219" t="s">
        <v>217</v>
      </c>
      <c r="E138" s="35"/>
      <c r="F138" s="220" t="s">
        <v>246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217</v>
      </c>
      <c r="AU138" s="14" t="s">
        <v>90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4vU4b+IBHr7LhcGXvzVbGm0RPfITgtc5+91NQWhHX9gop8j1glPSZkCfLxFCIhlV6szbqOGgz2rGa3KWBJBXnw==" hashValue="1rtQRhGYWdYPPIHgEjc5qzZlE8SCxWq+RtQpqasyNmIk843BKlW7OHZFwzQxaM1vUaVHvMJ2hrK2pbTpSyM0fQ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138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299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37294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30200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7094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37294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SUM(BE124:BE138)),  2)</f>
        <v>37294</v>
      </c>
      <c r="G37" s="33"/>
      <c r="H37" s="33"/>
      <c r="I37" s="156">
        <v>0.20999999999999999</v>
      </c>
      <c r="J37" s="33"/>
      <c r="K37" s="150">
        <f>ROUND(((SUM(BE103:BE104) + SUM(BE124:BE138))*I37),  2)</f>
        <v>7831.7399999999998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45125.739999999998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PS17 - Pacov - Obrataň PZZ EA km 43,795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30200</v>
      </c>
      <c r="J96" s="104">
        <f>R124</f>
        <v>7094</v>
      </c>
      <c r="K96" s="104">
        <f>K124</f>
        <v>37294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Q127</f>
        <v>0</v>
      </c>
      <c r="J97" s="183">
        <f>R127</f>
        <v>962</v>
      </c>
      <c r="K97" s="183">
        <f>K127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Q130</f>
        <v>0</v>
      </c>
      <c r="J98" s="183">
        <f>R130</f>
        <v>1572</v>
      </c>
      <c r="K98" s="183">
        <f>K130</f>
        <v>1572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37294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PS17 - Pacov - Obrataň PZZ EA km 43,795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37294</v>
      </c>
      <c r="L124" s="35"/>
      <c r="M124" s="36"/>
      <c r="N124" s="97"/>
      <c r="O124" s="200"/>
      <c r="P124" s="98"/>
      <c r="Q124" s="201">
        <f>Q125+Q126+Q127+Q130+Q135</f>
        <v>30200</v>
      </c>
      <c r="R124" s="201">
        <f>R125+R126+R127+R130+R135</f>
        <v>7094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BK125+BK126+BK127+BK130+BK135</f>
        <v>37294</v>
      </c>
    </row>
    <row r="125" s="2" customFormat="1" ht="49.05" customHeight="1">
      <c r="A125" s="33"/>
      <c r="B125" s="34"/>
      <c r="C125" s="204" t="s">
        <v>88</v>
      </c>
      <c r="D125" s="204" t="s">
        <v>209</v>
      </c>
      <c r="E125" s="205" t="s">
        <v>272</v>
      </c>
      <c r="F125" s="206" t="s">
        <v>273</v>
      </c>
      <c r="G125" s="207" t="s">
        <v>212</v>
      </c>
      <c r="H125" s="208">
        <v>2</v>
      </c>
      <c r="I125" s="209">
        <v>15100</v>
      </c>
      <c r="J125" s="210"/>
      <c r="K125" s="209">
        <f>ROUND(P125*H125,2)</f>
        <v>30200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15100</v>
      </c>
      <c r="Q125" s="214">
        <f>ROUND(I125*H125,2)</f>
        <v>30200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30200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30200</v>
      </c>
      <c r="BL125" s="14" t="s">
        <v>214</v>
      </c>
      <c r="BM125" s="217" t="s">
        <v>274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273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12" customFormat="1" ht="25.92" customHeight="1">
      <c r="A127" s="12"/>
      <c r="B127" s="223"/>
      <c r="C127" s="224"/>
      <c r="D127" s="225" t="s">
        <v>79</v>
      </c>
      <c r="E127" s="226" t="s">
        <v>218</v>
      </c>
      <c r="F127" s="226" t="s">
        <v>219</v>
      </c>
      <c r="G127" s="224"/>
      <c r="H127" s="224"/>
      <c r="I127" s="224"/>
      <c r="J127" s="224"/>
      <c r="K127" s="227">
        <f>BK127</f>
        <v>962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962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220</v>
      </c>
      <c r="AT127" s="235" t="s">
        <v>79</v>
      </c>
      <c r="AU127" s="235" t="s">
        <v>80</v>
      </c>
      <c r="AY127" s="234" t="s">
        <v>215</v>
      </c>
      <c r="BK127" s="236">
        <f>SUM(BK128:BK129)</f>
        <v>962</v>
      </c>
    </row>
    <row r="128" s="2" customFormat="1" ht="24.15" customHeight="1">
      <c r="A128" s="33"/>
      <c r="B128" s="34"/>
      <c r="C128" s="237" t="s">
        <v>220</v>
      </c>
      <c r="D128" s="237" t="s">
        <v>221</v>
      </c>
      <c r="E128" s="238" t="s">
        <v>222</v>
      </c>
      <c r="F128" s="239" t="s">
        <v>223</v>
      </c>
      <c r="G128" s="240" t="s">
        <v>224</v>
      </c>
      <c r="H128" s="241">
        <v>2</v>
      </c>
      <c r="I128" s="242">
        <v>0</v>
      </c>
      <c r="J128" s="242">
        <v>481</v>
      </c>
      <c r="K128" s="242">
        <f>ROUND(P128*H128,2)</f>
        <v>962</v>
      </c>
      <c r="L128" s="239" t="s">
        <v>225</v>
      </c>
      <c r="M128" s="36"/>
      <c r="N128" s="243" t="s">
        <v>1</v>
      </c>
      <c r="O128" s="213" t="s">
        <v>43</v>
      </c>
      <c r="P128" s="214">
        <f>I128+J128</f>
        <v>481</v>
      </c>
      <c r="Q128" s="214">
        <f>ROUND(I128*H128,2)</f>
        <v>0</v>
      </c>
      <c r="R128" s="214">
        <f>ROUND(J128*H128,2)</f>
        <v>962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226</v>
      </c>
      <c r="AT128" s="217" t="s">
        <v>221</v>
      </c>
      <c r="AU128" s="217" t="s">
        <v>88</v>
      </c>
      <c r="AY128" s="14" t="s">
        <v>215</v>
      </c>
      <c r="BE128" s="218">
        <f>IF(O128="základní",K128,0)</f>
        <v>962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88</v>
      </c>
      <c r="BK128" s="218">
        <f>ROUND(P128*H128,2)</f>
        <v>962</v>
      </c>
      <c r="BL128" s="14" t="s">
        <v>226</v>
      </c>
      <c r="BM128" s="217" t="s">
        <v>227</v>
      </c>
    </row>
    <row r="129" s="2" customFormat="1">
      <c r="A129" s="33"/>
      <c r="B129" s="34"/>
      <c r="C129" s="35"/>
      <c r="D129" s="219" t="s">
        <v>217</v>
      </c>
      <c r="E129" s="35"/>
      <c r="F129" s="220" t="s">
        <v>228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217</v>
      </c>
      <c r="AU129" s="14" t="s">
        <v>88</v>
      </c>
    </row>
    <row r="130" s="12" customFormat="1" ht="25.92" customHeight="1">
      <c r="A130" s="12"/>
      <c r="B130" s="223"/>
      <c r="C130" s="224"/>
      <c r="D130" s="225" t="s">
        <v>79</v>
      </c>
      <c r="E130" s="226" t="s">
        <v>229</v>
      </c>
      <c r="F130" s="226" t="s">
        <v>230</v>
      </c>
      <c r="G130" s="224"/>
      <c r="H130" s="224"/>
      <c r="I130" s="224"/>
      <c r="J130" s="224"/>
      <c r="K130" s="227">
        <f>BK130</f>
        <v>1572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1572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220</v>
      </c>
      <c r="AT130" s="235" t="s">
        <v>79</v>
      </c>
      <c r="AU130" s="235" t="s">
        <v>80</v>
      </c>
      <c r="AY130" s="234" t="s">
        <v>215</v>
      </c>
      <c r="BK130" s="236">
        <f>SUM(BK131:BK134)</f>
        <v>1572</v>
      </c>
    </row>
    <row r="131" s="2" customFormat="1" ht="24.15" customHeight="1">
      <c r="A131" s="33"/>
      <c r="B131" s="34"/>
      <c r="C131" s="237" t="s">
        <v>231</v>
      </c>
      <c r="D131" s="237" t="s">
        <v>221</v>
      </c>
      <c r="E131" s="238" t="s">
        <v>232</v>
      </c>
      <c r="F131" s="239" t="s">
        <v>233</v>
      </c>
      <c r="G131" s="240" t="s">
        <v>212</v>
      </c>
      <c r="H131" s="241">
        <v>2</v>
      </c>
      <c r="I131" s="242">
        <v>0</v>
      </c>
      <c r="J131" s="242">
        <v>418</v>
      </c>
      <c r="K131" s="242">
        <f>ROUND(P131*H131,2)</f>
        <v>836</v>
      </c>
      <c r="L131" s="239" t="s">
        <v>213</v>
      </c>
      <c r="M131" s="36"/>
      <c r="N131" s="243" t="s">
        <v>1</v>
      </c>
      <c r="O131" s="213" t="s">
        <v>43</v>
      </c>
      <c r="P131" s="214">
        <f>I131+J131</f>
        <v>418</v>
      </c>
      <c r="Q131" s="214">
        <f>ROUND(I131*H131,2)</f>
        <v>0</v>
      </c>
      <c r="R131" s="214">
        <f>ROUND(J131*H131,2)</f>
        <v>836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226</v>
      </c>
      <c r="AT131" s="217" t="s">
        <v>221</v>
      </c>
      <c r="AU131" s="217" t="s">
        <v>88</v>
      </c>
      <c r="AY131" s="14" t="s">
        <v>215</v>
      </c>
      <c r="BE131" s="218">
        <f>IF(O131="základní",K131,0)</f>
        <v>836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88</v>
      </c>
      <c r="BK131" s="218">
        <f>ROUND(P131*H131,2)</f>
        <v>836</v>
      </c>
      <c r="BL131" s="14" t="s">
        <v>226</v>
      </c>
      <c r="BM131" s="217" t="s">
        <v>234</v>
      </c>
    </row>
    <row r="132" s="2" customFormat="1">
      <c r="A132" s="33"/>
      <c r="B132" s="34"/>
      <c r="C132" s="35"/>
      <c r="D132" s="219" t="s">
        <v>217</v>
      </c>
      <c r="E132" s="35"/>
      <c r="F132" s="220" t="s">
        <v>235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217</v>
      </c>
      <c r="AU132" s="14" t="s">
        <v>88</v>
      </c>
    </row>
    <row r="133" s="2" customFormat="1" ht="24.15" customHeight="1">
      <c r="A133" s="33"/>
      <c r="B133" s="34"/>
      <c r="C133" s="237" t="s">
        <v>236</v>
      </c>
      <c r="D133" s="237" t="s">
        <v>221</v>
      </c>
      <c r="E133" s="238" t="s">
        <v>237</v>
      </c>
      <c r="F133" s="239" t="s">
        <v>238</v>
      </c>
      <c r="G133" s="240" t="s">
        <v>212</v>
      </c>
      <c r="H133" s="241">
        <v>2</v>
      </c>
      <c r="I133" s="242">
        <v>0</v>
      </c>
      <c r="J133" s="242">
        <v>368</v>
      </c>
      <c r="K133" s="242">
        <f>ROUND(P133*H133,2)</f>
        <v>736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368</v>
      </c>
      <c r="Q133" s="214">
        <f>ROUND(I133*H133,2)</f>
        <v>0</v>
      </c>
      <c r="R133" s="214">
        <f>ROUND(J133*H133,2)</f>
        <v>736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736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736</v>
      </c>
      <c r="BL133" s="14" t="s">
        <v>226</v>
      </c>
      <c r="BM133" s="217" t="s">
        <v>239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238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12" customFormat="1" ht="25.92" customHeight="1">
      <c r="A135" s="12"/>
      <c r="B135" s="223"/>
      <c r="C135" s="224"/>
      <c r="D135" s="225" t="s">
        <v>79</v>
      </c>
      <c r="E135" s="226" t="s">
        <v>240</v>
      </c>
      <c r="F135" s="226" t="s">
        <v>241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242</v>
      </c>
      <c r="AT135" s="235" t="s">
        <v>79</v>
      </c>
      <c r="AU135" s="235" t="s">
        <v>80</v>
      </c>
      <c r="AY135" s="234" t="s">
        <v>215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79</v>
      </c>
      <c r="E136" s="244" t="s">
        <v>243</v>
      </c>
      <c r="F136" s="244" t="s">
        <v>244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242</v>
      </c>
      <c r="AT136" s="235" t="s">
        <v>79</v>
      </c>
      <c r="AU136" s="235" t="s">
        <v>88</v>
      </c>
      <c r="AY136" s="234" t="s">
        <v>215</v>
      </c>
      <c r="BK136" s="236">
        <f>SUM(BK137:BK138)</f>
        <v>4560</v>
      </c>
    </row>
    <row r="137" s="2" customFormat="1" ht="24.15" customHeight="1">
      <c r="A137" s="33"/>
      <c r="B137" s="34"/>
      <c r="C137" s="237" t="s">
        <v>242</v>
      </c>
      <c r="D137" s="237" t="s">
        <v>221</v>
      </c>
      <c r="E137" s="238" t="s">
        <v>245</v>
      </c>
      <c r="F137" s="239" t="s">
        <v>246</v>
      </c>
      <c r="G137" s="240" t="s">
        <v>247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225</v>
      </c>
      <c r="M137" s="36"/>
      <c r="N137" s="243" t="s">
        <v>1</v>
      </c>
      <c r="O137" s="213" t="s">
        <v>43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248</v>
      </c>
      <c r="AT137" s="217" t="s">
        <v>221</v>
      </c>
      <c r="AU137" s="217" t="s">
        <v>90</v>
      </c>
      <c r="AY137" s="14" t="s">
        <v>215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88</v>
      </c>
      <c r="BK137" s="218">
        <f>ROUND(P137*H137,2)</f>
        <v>4560</v>
      </c>
      <c r="BL137" s="14" t="s">
        <v>248</v>
      </c>
      <c r="BM137" s="217" t="s">
        <v>249</v>
      </c>
    </row>
    <row r="138" s="2" customFormat="1">
      <c r="A138" s="33"/>
      <c r="B138" s="34"/>
      <c r="C138" s="35"/>
      <c r="D138" s="219" t="s">
        <v>217</v>
      </c>
      <c r="E138" s="35"/>
      <c r="F138" s="220" t="s">
        <v>246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217</v>
      </c>
      <c r="AU138" s="14" t="s">
        <v>90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/cEyT1ti1KTDV/mnLFltks4bRD2IZO/yRp83YWGKyB/rBzMdhKnHBzkZ+jnYiuOFuAFGCWsqFbeZboesJY+pFQ==" hashValue="6iAZt/IcHM3f829DlAqhGr6QEWZo1hraTxze5JTQwJbLBRfrMBsBpO7MmG9nuZMVKuyd3HOBvNZ/An6p9sRG1w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141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300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54666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46000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8666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54666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SUM(BE124:BE138)),  2)</f>
        <v>54666</v>
      </c>
      <c r="G37" s="33"/>
      <c r="H37" s="33"/>
      <c r="I37" s="156">
        <v>0.20999999999999999</v>
      </c>
      <c r="J37" s="33"/>
      <c r="K37" s="150">
        <f>ROUND(((SUM(BE103:BE104) + SUM(BE124:BE138))*I37),  2)</f>
        <v>11479.860000000001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66145.860000000001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PS18 - Nová Cerekv - Pacov PZZ EA km 33,807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46000</v>
      </c>
      <c r="J96" s="104">
        <f>R124</f>
        <v>8666</v>
      </c>
      <c r="K96" s="104">
        <f>K124</f>
        <v>54666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Q127</f>
        <v>0</v>
      </c>
      <c r="J97" s="183">
        <f>R127</f>
        <v>962</v>
      </c>
      <c r="K97" s="183">
        <f>K127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Q130</f>
        <v>0</v>
      </c>
      <c r="J98" s="183">
        <f>R130</f>
        <v>3144</v>
      </c>
      <c r="K98" s="183">
        <f>K130</f>
        <v>3144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54666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PS18 - Nová Cerekv - Pacov PZZ EA km 33,807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54666</v>
      </c>
      <c r="L124" s="35"/>
      <c r="M124" s="36"/>
      <c r="N124" s="97"/>
      <c r="O124" s="200"/>
      <c r="P124" s="98"/>
      <c r="Q124" s="201">
        <f>Q125+Q126+Q127+Q130+Q135</f>
        <v>46000</v>
      </c>
      <c r="R124" s="201">
        <f>R125+R126+R127+R130+R135</f>
        <v>8666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BK125+BK126+BK127+BK130+BK135</f>
        <v>54666</v>
      </c>
    </row>
    <row r="125" s="2" customFormat="1" ht="49.05" customHeight="1">
      <c r="A125" s="33"/>
      <c r="B125" s="34"/>
      <c r="C125" s="204" t="s">
        <v>208</v>
      </c>
      <c r="D125" s="204" t="s">
        <v>209</v>
      </c>
      <c r="E125" s="205" t="s">
        <v>210</v>
      </c>
      <c r="F125" s="206" t="s">
        <v>211</v>
      </c>
      <c r="G125" s="207" t="s">
        <v>212</v>
      </c>
      <c r="H125" s="208">
        <v>4</v>
      </c>
      <c r="I125" s="209">
        <v>11500</v>
      </c>
      <c r="J125" s="210"/>
      <c r="K125" s="209">
        <f>ROUND(P125*H125,2)</f>
        <v>46000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11500</v>
      </c>
      <c r="Q125" s="214">
        <f>ROUND(I125*H125,2)</f>
        <v>46000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46000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46000</v>
      </c>
      <c r="BL125" s="14" t="s">
        <v>214</v>
      </c>
      <c r="BM125" s="217" t="s">
        <v>216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211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12" customFormat="1" ht="25.92" customHeight="1">
      <c r="A127" s="12"/>
      <c r="B127" s="223"/>
      <c r="C127" s="224"/>
      <c r="D127" s="225" t="s">
        <v>79</v>
      </c>
      <c r="E127" s="226" t="s">
        <v>218</v>
      </c>
      <c r="F127" s="226" t="s">
        <v>219</v>
      </c>
      <c r="G127" s="224"/>
      <c r="H127" s="224"/>
      <c r="I127" s="224"/>
      <c r="J127" s="224"/>
      <c r="K127" s="227">
        <f>BK127</f>
        <v>962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962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220</v>
      </c>
      <c r="AT127" s="235" t="s">
        <v>79</v>
      </c>
      <c r="AU127" s="235" t="s">
        <v>80</v>
      </c>
      <c r="AY127" s="234" t="s">
        <v>215</v>
      </c>
      <c r="BK127" s="236">
        <f>SUM(BK128:BK129)</f>
        <v>962</v>
      </c>
    </row>
    <row r="128" s="2" customFormat="1" ht="24.15" customHeight="1">
      <c r="A128" s="33"/>
      <c r="B128" s="34"/>
      <c r="C128" s="237" t="s">
        <v>220</v>
      </c>
      <c r="D128" s="237" t="s">
        <v>221</v>
      </c>
      <c r="E128" s="238" t="s">
        <v>222</v>
      </c>
      <c r="F128" s="239" t="s">
        <v>223</v>
      </c>
      <c r="G128" s="240" t="s">
        <v>224</v>
      </c>
      <c r="H128" s="241">
        <v>2</v>
      </c>
      <c r="I128" s="242">
        <v>0</v>
      </c>
      <c r="J128" s="242">
        <v>481</v>
      </c>
      <c r="K128" s="242">
        <f>ROUND(P128*H128,2)</f>
        <v>962</v>
      </c>
      <c r="L128" s="239" t="s">
        <v>225</v>
      </c>
      <c r="M128" s="36"/>
      <c r="N128" s="243" t="s">
        <v>1</v>
      </c>
      <c r="O128" s="213" t="s">
        <v>43</v>
      </c>
      <c r="P128" s="214">
        <f>I128+J128</f>
        <v>481</v>
      </c>
      <c r="Q128" s="214">
        <f>ROUND(I128*H128,2)</f>
        <v>0</v>
      </c>
      <c r="R128" s="214">
        <f>ROUND(J128*H128,2)</f>
        <v>962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226</v>
      </c>
      <c r="AT128" s="217" t="s">
        <v>221</v>
      </c>
      <c r="AU128" s="217" t="s">
        <v>88</v>
      </c>
      <c r="AY128" s="14" t="s">
        <v>215</v>
      </c>
      <c r="BE128" s="218">
        <f>IF(O128="základní",K128,0)</f>
        <v>962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88</v>
      </c>
      <c r="BK128" s="218">
        <f>ROUND(P128*H128,2)</f>
        <v>962</v>
      </c>
      <c r="BL128" s="14" t="s">
        <v>226</v>
      </c>
      <c r="BM128" s="217" t="s">
        <v>227</v>
      </c>
    </row>
    <row r="129" s="2" customFormat="1">
      <c r="A129" s="33"/>
      <c r="B129" s="34"/>
      <c r="C129" s="35"/>
      <c r="D129" s="219" t="s">
        <v>217</v>
      </c>
      <c r="E129" s="35"/>
      <c r="F129" s="220" t="s">
        <v>228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217</v>
      </c>
      <c r="AU129" s="14" t="s">
        <v>88</v>
      </c>
    </row>
    <row r="130" s="12" customFormat="1" ht="25.92" customHeight="1">
      <c r="A130" s="12"/>
      <c r="B130" s="223"/>
      <c r="C130" s="224"/>
      <c r="D130" s="225" t="s">
        <v>79</v>
      </c>
      <c r="E130" s="226" t="s">
        <v>229</v>
      </c>
      <c r="F130" s="226" t="s">
        <v>230</v>
      </c>
      <c r="G130" s="224"/>
      <c r="H130" s="224"/>
      <c r="I130" s="224"/>
      <c r="J130" s="224"/>
      <c r="K130" s="227">
        <f>BK130</f>
        <v>3144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3144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220</v>
      </c>
      <c r="AT130" s="235" t="s">
        <v>79</v>
      </c>
      <c r="AU130" s="235" t="s">
        <v>80</v>
      </c>
      <c r="AY130" s="234" t="s">
        <v>215</v>
      </c>
      <c r="BK130" s="236">
        <f>SUM(BK131:BK134)</f>
        <v>3144</v>
      </c>
    </row>
    <row r="131" s="2" customFormat="1" ht="24.15" customHeight="1">
      <c r="A131" s="33"/>
      <c r="B131" s="34"/>
      <c r="C131" s="237" t="s">
        <v>231</v>
      </c>
      <c r="D131" s="237" t="s">
        <v>221</v>
      </c>
      <c r="E131" s="238" t="s">
        <v>232</v>
      </c>
      <c r="F131" s="239" t="s">
        <v>233</v>
      </c>
      <c r="G131" s="240" t="s">
        <v>212</v>
      </c>
      <c r="H131" s="241">
        <v>4</v>
      </c>
      <c r="I131" s="242">
        <v>0</v>
      </c>
      <c r="J131" s="242">
        <v>418</v>
      </c>
      <c r="K131" s="242">
        <f>ROUND(P131*H131,2)</f>
        <v>1672</v>
      </c>
      <c r="L131" s="239" t="s">
        <v>213</v>
      </c>
      <c r="M131" s="36"/>
      <c r="N131" s="243" t="s">
        <v>1</v>
      </c>
      <c r="O131" s="213" t="s">
        <v>43</v>
      </c>
      <c r="P131" s="214">
        <f>I131+J131</f>
        <v>418</v>
      </c>
      <c r="Q131" s="214">
        <f>ROUND(I131*H131,2)</f>
        <v>0</v>
      </c>
      <c r="R131" s="214">
        <f>ROUND(J131*H131,2)</f>
        <v>1672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226</v>
      </c>
      <c r="AT131" s="217" t="s">
        <v>221</v>
      </c>
      <c r="AU131" s="217" t="s">
        <v>88</v>
      </c>
      <c r="AY131" s="14" t="s">
        <v>215</v>
      </c>
      <c r="BE131" s="218">
        <f>IF(O131="základní",K131,0)</f>
        <v>1672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88</v>
      </c>
      <c r="BK131" s="218">
        <f>ROUND(P131*H131,2)</f>
        <v>1672</v>
      </c>
      <c r="BL131" s="14" t="s">
        <v>226</v>
      </c>
      <c r="BM131" s="217" t="s">
        <v>234</v>
      </c>
    </row>
    <row r="132" s="2" customFormat="1">
      <c r="A132" s="33"/>
      <c r="B132" s="34"/>
      <c r="C132" s="35"/>
      <c r="D132" s="219" t="s">
        <v>217</v>
      </c>
      <c r="E132" s="35"/>
      <c r="F132" s="220" t="s">
        <v>235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217</v>
      </c>
      <c r="AU132" s="14" t="s">
        <v>88</v>
      </c>
    </row>
    <row r="133" s="2" customFormat="1" ht="24.15" customHeight="1">
      <c r="A133" s="33"/>
      <c r="B133" s="34"/>
      <c r="C133" s="237" t="s">
        <v>236</v>
      </c>
      <c r="D133" s="237" t="s">
        <v>221</v>
      </c>
      <c r="E133" s="238" t="s">
        <v>237</v>
      </c>
      <c r="F133" s="239" t="s">
        <v>238</v>
      </c>
      <c r="G133" s="240" t="s">
        <v>212</v>
      </c>
      <c r="H133" s="241">
        <v>4</v>
      </c>
      <c r="I133" s="242">
        <v>0</v>
      </c>
      <c r="J133" s="242">
        <v>368</v>
      </c>
      <c r="K133" s="242">
        <f>ROUND(P133*H133,2)</f>
        <v>1472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368</v>
      </c>
      <c r="Q133" s="214">
        <f>ROUND(I133*H133,2)</f>
        <v>0</v>
      </c>
      <c r="R133" s="214">
        <f>ROUND(J133*H133,2)</f>
        <v>1472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1472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1472</v>
      </c>
      <c r="BL133" s="14" t="s">
        <v>226</v>
      </c>
      <c r="BM133" s="217" t="s">
        <v>239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238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12" customFormat="1" ht="25.92" customHeight="1">
      <c r="A135" s="12"/>
      <c r="B135" s="223"/>
      <c r="C135" s="224"/>
      <c r="D135" s="225" t="s">
        <v>79</v>
      </c>
      <c r="E135" s="226" t="s">
        <v>240</v>
      </c>
      <c r="F135" s="226" t="s">
        <v>241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242</v>
      </c>
      <c r="AT135" s="235" t="s">
        <v>79</v>
      </c>
      <c r="AU135" s="235" t="s">
        <v>80</v>
      </c>
      <c r="AY135" s="234" t="s">
        <v>215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79</v>
      </c>
      <c r="E136" s="244" t="s">
        <v>243</v>
      </c>
      <c r="F136" s="244" t="s">
        <v>244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242</v>
      </c>
      <c r="AT136" s="235" t="s">
        <v>79</v>
      </c>
      <c r="AU136" s="235" t="s">
        <v>88</v>
      </c>
      <c r="AY136" s="234" t="s">
        <v>215</v>
      </c>
      <c r="BK136" s="236">
        <f>SUM(BK137:BK138)</f>
        <v>4560</v>
      </c>
    </row>
    <row r="137" s="2" customFormat="1" ht="24.15" customHeight="1">
      <c r="A137" s="33"/>
      <c r="B137" s="34"/>
      <c r="C137" s="237" t="s">
        <v>242</v>
      </c>
      <c r="D137" s="237" t="s">
        <v>221</v>
      </c>
      <c r="E137" s="238" t="s">
        <v>245</v>
      </c>
      <c r="F137" s="239" t="s">
        <v>246</v>
      </c>
      <c r="G137" s="240" t="s">
        <v>247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225</v>
      </c>
      <c r="M137" s="36"/>
      <c r="N137" s="243" t="s">
        <v>1</v>
      </c>
      <c r="O137" s="213" t="s">
        <v>43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248</v>
      </c>
      <c r="AT137" s="217" t="s">
        <v>221</v>
      </c>
      <c r="AU137" s="217" t="s">
        <v>90</v>
      </c>
      <c r="AY137" s="14" t="s">
        <v>215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88</v>
      </c>
      <c r="BK137" s="218">
        <f>ROUND(P137*H137,2)</f>
        <v>4560</v>
      </c>
      <c r="BL137" s="14" t="s">
        <v>248</v>
      </c>
      <c r="BM137" s="217" t="s">
        <v>249</v>
      </c>
    </row>
    <row r="138" s="2" customFormat="1">
      <c r="A138" s="33"/>
      <c r="B138" s="34"/>
      <c r="C138" s="35"/>
      <c r="D138" s="219" t="s">
        <v>217</v>
      </c>
      <c r="E138" s="35"/>
      <c r="F138" s="220" t="s">
        <v>246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217</v>
      </c>
      <c r="AU138" s="14" t="s">
        <v>90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sj9EIVPzRbd5oJakzUGNRa18t+DQqdE6w3TBkQnIlwQRRU3/jKi3nCB9OXepPzlfI+iBLHUJWtyodA0gNR/+zA==" hashValue="ySC0rRvoQNDm+piSoEatPSJUn+xvLVjpYpvzOFkLqGRfmgMfBvWDIzbBMctypNrFGBar84onNAxZUOzdZgYiOQ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175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54666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46000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8666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54666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SUM(BE124:BE138)),  2)</f>
        <v>54666</v>
      </c>
      <c r="G37" s="33"/>
      <c r="H37" s="33"/>
      <c r="I37" s="156">
        <v>0.20999999999999999</v>
      </c>
      <c r="J37" s="33"/>
      <c r="K37" s="150">
        <f>ROUND(((SUM(BE103:BE104) + SUM(BE124:BE138))*I37),  2)</f>
        <v>11479.860000000001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66145.860000000001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 xml:space="preserve">PS02 - Nová Cerekev  - Pacov PZZ EA km 33,160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46000</v>
      </c>
      <c r="J96" s="104">
        <f>R124</f>
        <v>8666</v>
      </c>
      <c r="K96" s="104">
        <f>K124</f>
        <v>54666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Q127</f>
        <v>0</v>
      </c>
      <c r="J97" s="183">
        <f>R127</f>
        <v>962</v>
      </c>
      <c r="K97" s="183">
        <f>K127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Q130</f>
        <v>0</v>
      </c>
      <c r="J98" s="183">
        <f>R130</f>
        <v>3144</v>
      </c>
      <c r="K98" s="183">
        <f>K130</f>
        <v>3144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54666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 xml:space="preserve">PS02 - Nová Cerekev  - Pacov PZZ EA km 33,160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54666</v>
      </c>
      <c r="L124" s="35"/>
      <c r="M124" s="36"/>
      <c r="N124" s="97"/>
      <c r="O124" s="200"/>
      <c r="P124" s="98"/>
      <c r="Q124" s="201">
        <f>Q125+Q126+Q127+Q130+Q135</f>
        <v>46000</v>
      </c>
      <c r="R124" s="201">
        <f>R125+R126+R127+R130+R135</f>
        <v>8666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BK125+BK126+BK127+BK130+BK135</f>
        <v>54666</v>
      </c>
    </row>
    <row r="125" s="2" customFormat="1" ht="49.05" customHeight="1">
      <c r="A125" s="33"/>
      <c r="B125" s="34"/>
      <c r="C125" s="204" t="s">
        <v>208</v>
      </c>
      <c r="D125" s="204" t="s">
        <v>209</v>
      </c>
      <c r="E125" s="205" t="s">
        <v>210</v>
      </c>
      <c r="F125" s="206" t="s">
        <v>211</v>
      </c>
      <c r="G125" s="207" t="s">
        <v>212</v>
      </c>
      <c r="H125" s="208">
        <v>4</v>
      </c>
      <c r="I125" s="209">
        <v>11500</v>
      </c>
      <c r="J125" s="210"/>
      <c r="K125" s="209">
        <f>ROUND(P125*H125,2)</f>
        <v>46000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11500</v>
      </c>
      <c r="Q125" s="214">
        <f>ROUND(I125*H125,2)</f>
        <v>46000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46000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46000</v>
      </c>
      <c r="BL125" s="14" t="s">
        <v>214</v>
      </c>
      <c r="BM125" s="217" t="s">
        <v>216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211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12" customFormat="1" ht="25.92" customHeight="1">
      <c r="A127" s="12"/>
      <c r="B127" s="223"/>
      <c r="C127" s="224"/>
      <c r="D127" s="225" t="s">
        <v>79</v>
      </c>
      <c r="E127" s="226" t="s">
        <v>218</v>
      </c>
      <c r="F127" s="226" t="s">
        <v>219</v>
      </c>
      <c r="G127" s="224"/>
      <c r="H127" s="224"/>
      <c r="I127" s="224"/>
      <c r="J127" s="224"/>
      <c r="K127" s="227">
        <f>BK127</f>
        <v>962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962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220</v>
      </c>
      <c r="AT127" s="235" t="s">
        <v>79</v>
      </c>
      <c r="AU127" s="235" t="s">
        <v>80</v>
      </c>
      <c r="AY127" s="234" t="s">
        <v>215</v>
      </c>
      <c r="BK127" s="236">
        <f>SUM(BK128:BK129)</f>
        <v>962</v>
      </c>
    </row>
    <row r="128" s="2" customFormat="1" ht="24.15" customHeight="1">
      <c r="A128" s="33"/>
      <c r="B128" s="34"/>
      <c r="C128" s="237" t="s">
        <v>220</v>
      </c>
      <c r="D128" s="237" t="s">
        <v>221</v>
      </c>
      <c r="E128" s="238" t="s">
        <v>222</v>
      </c>
      <c r="F128" s="239" t="s">
        <v>223</v>
      </c>
      <c r="G128" s="240" t="s">
        <v>224</v>
      </c>
      <c r="H128" s="241">
        <v>2</v>
      </c>
      <c r="I128" s="242">
        <v>0</v>
      </c>
      <c r="J128" s="242">
        <v>481</v>
      </c>
      <c r="K128" s="242">
        <f>ROUND(P128*H128,2)</f>
        <v>962</v>
      </c>
      <c r="L128" s="239" t="s">
        <v>225</v>
      </c>
      <c r="M128" s="36"/>
      <c r="N128" s="243" t="s">
        <v>1</v>
      </c>
      <c r="O128" s="213" t="s">
        <v>43</v>
      </c>
      <c r="P128" s="214">
        <f>I128+J128</f>
        <v>481</v>
      </c>
      <c r="Q128" s="214">
        <f>ROUND(I128*H128,2)</f>
        <v>0</v>
      </c>
      <c r="R128" s="214">
        <f>ROUND(J128*H128,2)</f>
        <v>962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226</v>
      </c>
      <c r="AT128" s="217" t="s">
        <v>221</v>
      </c>
      <c r="AU128" s="217" t="s">
        <v>88</v>
      </c>
      <c r="AY128" s="14" t="s">
        <v>215</v>
      </c>
      <c r="BE128" s="218">
        <f>IF(O128="základní",K128,0)</f>
        <v>962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88</v>
      </c>
      <c r="BK128" s="218">
        <f>ROUND(P128*H128,2)</f>
        <v>962</v>
      </c>
      <c r="BL128" s="14" t="s">
        <v>226</v>
      </c>
      <c r="BM128" s="217" t="s">
        <v>227</v>
      </c>
    </row>
    <row r="129" s="2" customFormat="1">
      <c r="A129" s="33"/>
      <c r="B129" s="34"/>
      <c r="C129" s="35"/>
      <c r="D129" s="219" t="s">
        <v>217</v>
      </c>
      <c r="E129" s="35"/>
      <c r="F129" s="220" t="s">
        <v>228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217</v>
      </c>
      <c r="AU129" s="14" t="s">
        <v>88</v>
      </c>
    </row>
    <row r="130" s="12" customFormat="1" ht="25.92" customHeight="1">
      <c r="A130" s="12"/>
      <c r="B130" s="223"/>
      <c r="C130" s="224"/>
      <c r="D130" s="225" t="s">
        <v>79</v>
      </c>
      <c r="E130" s="226" t="s">
        <v>229</v>
      </c>
      <c r="F130" s="226" t="s">
        <v>230</v>
      </c>
      <c r="G130" s="224"/>
      <c r="H130" s="224"/>
      <c r="I130" s="224"/>
      <c r="J130" s="224"/>
      <c r="K130" s="227">
        <f>BK130</f>
        <v>3144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3144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220</v>
      </c>
      <c r="AT130" s="235" t="s">
        <v>79</v>
      </c>
      <c r="AU130" s="235" t="s">
        <v>80</v>
      </c>
      <c r="AY130" s="234" t="s">
        <v>215</v>
      </c>
      <c r="BK130" s="236">
        <f>SUM(BK131:BK134)</f>
        <v>3144</v>
      </c>
    </row>
    <row r="131" s="2" customFormat="1" ht="24.15" customHeight="1">
      <c r="A131" s="33"/>
      <c r="B131" s="34"/>
      <c r="C131" s="237" t="s">
        <v>231</v>
      </c>
      <c r="D131" s="237" t="s">
        <v>221</v>
      </c>
      <c r="E131" s="238" t="s">
        <v>232</v>
      </c>
      <c r="F131" s="239" t="s">
        <v>233</v>
      </c>
      <c r="G131" s="240" t="s">
        <v>212</v>
      </c>
      <c r="H131" s="241">
        <v>4</v>
      </c>
      <c r="I131" s="242">
        <v>0</v>
      </c>
      <c r="J131" s="242">
        <v>418</v>
      </c>
      <c r="K131" s="242">
        <f>ROUND(P131*H131,2)</f>
        <v>1672</v>
      </c>
      <c r="L131" s="239" t="s">
        <v>213</v>
      </c>
      <c r="M131" s="36"/>
      <c r="N131" s="243" t="s">
        <v>1</v>
      </c>
      <c r="O131" s="213" t="s">
        <v>43</v>
      </c>
      <c r="P131" s="214">
        <f>I131+J131</f>
        <v>418</v>
      </c>
      <c r="Q131" s="214">
        <f>ROUND(I131*H131,2)</f>
        <v>0</v>
      </c>
      <c r="R131" s="214">
        <f>ROUND(J131*H131,2)</f>
        <v>1672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226</v>
      </c>
      <c r="AT131" s="217" t="s">
        <v>221</v>
      </c>
      <c r="AU131" s="217" t="s">
        <v>88</v>
      </c>
      <c r="AY131" s="14" t="s">
        <v>215</v>
      </c>
      <c r="BE131" s="218">
        <f>IF(O131="základní",K131,0)</f>
        <v>1672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88</v>
      </c>
      <c r="BK131" s="218">
        <f>ROUND(P131*H131,2)</f>
        <v>1672</v>
      </c>
      <c r="BL131" s="14" t="s">
        <v>226</v>
      </c>
      <c r="BM131" s="217" t="s">
        <v>234</v>
      </c>
    </row>
    <row r="132" s="2" customFormat="1">
      <c r="A132" s="33"/>
      <c r="B132" s="34"/>
      <c r="C132" s="35"/>
      <c r="D132" s="219" t="s">
        <v>217</v>
      </c>
      <c r="E132" s="35"/>
      <c r="F132" s="220" t="s">
        <v>235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217</v>
      </c>
      <c r="AU132" s="14" t="s">
        <v>88</v>
      </c>
    </row>
    <row r="133" s="2" customFormat="1" ht="24.15" customHeight="1">
      <c r="A133" s="33"/>
      <c r="B133" s="34"/>
      <c r="C133" s="237" t="s">
        <v>236</v>
      </c>
      <c r="D133" s="237" t="s">
        <v>221</v>
      </c>
      <c r="E133" s="238" t="s">
        <v>237</v>
      </c>
      <c r="F133" s="239" t="s">
        <v>238</v>
      </c>
      <c r="G133" s="240" t="s">
        <v>212</v>
      </c>
      <c r="H133" s="241">
        <v>4</v>
      </c>
      <c r="I133" s="242">
        <v>0</v>
      </c>
      <c r="J133" s="242">
        <v>368</v>
      </c>
      <c r="K133" s="242">
        <f>ROUND(P133*H133,2)</f>
        <v>1472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368</v>
      </c>
      <c r="Q133" s="214">
        <f>ROUND(I133*H133,2)</f>
        <v>0</v>
      </c>
      <c r="R133" s="214">
        <f>ROUND(J133*H133,2)</f>
        <v>1472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1472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1472</v>
      </c>
      <c r="BL133" s="14" t="s">
        <v>226</v>
      </c>
      <c r="BM133" s="217" t="s">
        <v>239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238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12" customFormat="1" ht="25.92" customHeight="1">
      <c r="A135" s="12"/>
      <c r="B135" s="223"/>
      <c r="C135" s="224"/>
      <c r="D135" s="225" t="s">
        <v>79</v>
      </c>
      <c r="E135" s="226" t="s">
        <v>240</v>
      </c>
      <c r="F135" s="226" t="s">
        <v>241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242</v>
      </c>
      <c r="AT135" s="235" t="s">
        <v>79</v>
      </c>
      <c r="AU135" s="235" t="s">
        <v>80</v>
      </c>
      <c r="AY135" s="234" t="s">
        <v>215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79</v>
      </c>
      <c r="E136" s="244" t="s">
        <v>243</v>
      </c>
      <c r="F136" s="244" t="s">
        <v>244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242</v>
      </c>
      <c r="AT136" s="235" t="s">
        <v>79</v>
      </c>
      <c r="AU136" s="235" t="s">
        <v>88</v>
      </c>
      <c r="AY136" s="234" t="s">
        <v>215</v>
      </c>
      <c r="BK136" s="236">
        <f>SUM(BK137:BK138)</f>
        <v>4560</v>
      </c>
    </row>
    <row r="137" s="2" customFormat="1" ht="24.15" customHeight="1">
      <c r="A137" s="33"/>
      <c r="B137" s="34"/>
      <c r="C137" s="237" t="s">
        <v>242</v>
      </c>
      <c r="D137" s="237" t="s">
        <v>221</v>
      </c>
      <c r="E137" s="238" t="s">
        <v>245</v>
      </c>
      <c r="F137" s="239" t="s">
        <v>246</v>
      </c>
      <c r="G137" s="240" t="s">
        <v>247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225</v>
      </c>
      <c r="M137" s="36"/>
      <c r="N137" s="243" t="s">
        <v>1</v>
      </c>
      <c r="O137" s="213" t="s">
        <v>43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248</v>
      </c>
      <c r="AT137" s="217" t="s">
        <v>221</v>
      </c>
      <c r="AU137" s="217" t="s">
        <v>90</v>
      </c>
      <c r="AY137" s="14" t="s">
        <v>215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88</v>
      </c>
      <c r="BK137" s="218">
        <f>ROUND(P137*H137,2)</f>
        <v>4560</v>
      </c>
      <c r="BL137" s="14" t="s">
        <v>248</v>
      </c>
      <c r="BM137" s="217" t="s">
        <v>249</v>
      </c>
    </row>
    <row r="138" s="2" customFormat="1">
      <c r="A138" s="33"/>
      <c r="B138" s="34"/>
      <c r="C138" s="35"/>
      <c r="D138" s="219" t="s">
        <v>217</v>
      </c>
      <c r="E138" s="35"/>
      <c r="F138" s="220" t="s">
        <v>246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217</v>
      </c>
      <c r="AU138" s="14" t="s">
        <v>90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ec/YY1wPOcMc3pQbtSFE+AujcGWwd1mTeTCHlz4OOFKKvH/W0mQ5IPNTFXb/EvptkDWMgTzlavc3rNx5VhSDPw==" hashValue="lDgv7hphfGRD+rTiGdX2ornF3nx6H8vg/VNDFZ2H9Z2bAirWkQAHx0BtMYuyYdICEPHwAfayBhkwDXfw8V4QVQ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144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301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779130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724800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54330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779130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SUM(BE124:BE141)),  2)</f>
        <v>779130</v>
      </c>
      <c r="G37" s="33"/>
      <c r="H37" s="33"/>
      <c r="I37" s="156">
        <v>0.20999999999999999</v>
      </c>
      <c r="J37" s="33"/>
      <c r="K37" s="150">
        <f>ROUND(((SUM(BE103:BE104) + SUM(BE124:BE141))*I37),  2)</f>
        <v>163617.29999999999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SUM(BF124:BF141)),  2)</f>
        <v>0</v>
      </c>
      <c r="G38" s="33"/>
      <c r="H38" s="33"/>
      <c r="I38" s="156">
        <v>0.14999999999999999</v>
      </c>
      <c r="J38" s="33"/>
      <c r="K38" s="150">
        <f>ROUND(((SUM(BF103:BF104) + SUM(BF124:BF141))*I38),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SUM(BG124:BG141)),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SUM(BH124:BH141)),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SUM(BI124:BI141)),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942747.30000000005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PS19 - ŽST Slavonice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724800</v>
      </c>
      <c r="J96" s="104">
        <f>R124</f>
        <v>54330</v>
      </c>
      <c r="K96" s="104">
        <f>K124</f>
        <v>779130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Q127</f>
        <v>0</v>
      </c>
      <c r="J97" s="183">
        <f>R127</f>
        <v>962</v>
      </c>
      <c r="K97" s="183">
        <f>K127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Q130</f>
        <v>0</v>
      </c>
      <c r="J98" s="183">
        <f>R130</f>
        <v>48808</v>
      </c>
      <c r="K98" s="183">
        <f>K130</f>
        <v>48808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Q138</f>
        <v>0</v>
      </c>
      <c r="J99" s="183">
        <f>R138</f>
        <v>4560</v>
      </c>
      <c r="K99" s="183">
        <f>K138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Q139</f>
        <v>0</v>
      </c>
      <c r="J100" s="189">
        <f>R139</f>
        <v>4560</v>
      </c>
      <c r="K100" s="189">
        <f>K139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779130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PS19 - ŽST Slavonice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779130</v>
      </c>
      <c r="L124" s="35"/>
      <c r="M124" s="36"/>
      <c r="N124" s="97"/>
      <c r="O124" s="200"/>
      <c r="P124" s="98"/>
      <c r="Q124" s="201">
        <f>Q125+Q126+Q127+Q130+Q138</f>
        <v>724800</v>
      </c>
      <c r="R124" s="201">
        <f>R125+R126+R127+R130+R138</f>
        <v>54330</v>
      </c>
      <c r="S124" s="98"/>
      <c r="T124" s="202">
        <f>T125+T126+T127+T130+T138</f>
        <v>2</v>
      </c>
      <c r="U124" s="98"/>
      <c r="V124" s="202">
        <f>V125+V126+V127+V130+V138</f>
        <v>0</v>
      </c>
      <c r="W124" s="98"/>
      <c r="X124" s="202">
        <f>X125+X126+X127+X130+X138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BK125+BK126+BK127+BK130+BK138</f>
        <v>779130</v>
      </c>
    </row>
    <row r="125" s="2" customFormat="1" ht="49.05" customHeight="1">
      <c r="A125" s="33"/>
      <c r="B125" s="34"/>
      <c r="C125" s="204" t="s">
        <v>255</v>
      </c>
      <c r="D125" s="204" t="s">
        <v>209</v>
      </c>
      <c r="E125" s="205" t="s">
        <v>272</v>
      </c>
      <c r="F125" s="206" t="s">
        <v>273</v>
      </c>
      <c r="G125" s="207" t="s">
        <v>212</v>
      </c>
      <c r="H125" s="208">
        <v>48</v>
      </c>
      <c r="I125" s="209">
        <v>15100</v>
      </c>
      <c r="J125" s="210"/>
      <c r="K125" s="209">
        <f>ROUND(P125*H125,2)</f>
        <v>724800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15100</v>
      </c>
      <c r="Q125" s="214">
        <f>ROUND(I125*H125,2)</f>
        <v>724800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724800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724800</v>
      </c>
      <c r="BL125" s="14" t="s">
        <v>214</v>
      </c>
      <c r="BM125" s="217" t="s">
        <v>302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273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12" customFormat="1" ht="25.92" customHeight="1">
      <c r="A127" s="12"/>
      <c r="B127" s="223"/>
      <c r="C127" s="224"/>
      <c r="D127" s="225" t="s">
        <v>79</v>
      </c>
      <c r="E127" s="226" t="s">
        <v>218</v>
      </c>
      <c r="F127" s="226" t="s">
        <v>219</v>
      </c>
      <c r="G127" s="224"/>
      <c r="H127" s="224"/>
      <c r="I127" s="224"/>
      <c r="J127" s="224"/>
      <c r="K127" s="227">
        <f>BK127</f>
        <v>962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962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220</v>
      </c>
      <c r="AT127" s="235" t="s">
        <v>79</v>
      </c>
      <c r="AU127" s="235" t="s">
        <v>80</v>
      </c>
      <c r="AY127" s="234" t="s">
        <v>215</v>
      </c>
      <c r="BK127" s="236">
        <f>SUM(BK128:BK129)</f>
        <v>962</v>
      </c>
    </row>
    <row r="128" s="2" customFormat="1" ht="24.15" customHeight="1">
      <c r="A128" s="33"/>
      <c r="B128" s="34"/>
      <c r="C128" s="237" t="s">
        <v>220</v>
      </c>
      <c r="D128" s="237" t="s">
        <v>221</v>
      </c>
      <c r="E128" s="238" t="s">
        <v>222</v>
      </c>
      <c r="F128" s="239" t="s">
        <v>223</v>
      </c>
      <c r="G128" s="240" t="s">
        <v>224</v>
      </c>
      <c r="H128" s="241">
        <v>2</v>
      </c>
      <c r="I128" s="242">
        <v>0</v>
      </c>
      <c r="J128" s="242">
        <v>481</v>
      </c>
      <c r="K128" s="242">
        <f>ROUND(P128*H128,2)</f>
        <v>962</v>
      </c>
      <c r="L128" s="239" t="s">
        <v>225</v>
      </c>
      <c r="M128" s="36"/>
      <c r="N128" s="243" t="s">
        <v>1</v>
      </c>
      <c r="O128" s="213" t="s">
        <v>43</v>
      </c>
      <c r="P128" s="214">
        <f>I128+J128</f>
        <v>481</v>
      </c>
      <c r="Q128" s="214">
        <f>ROUND(I128*H128,2)</f>
        <v>0</v>
      </c>
      <c r="R128" s="214">
        <f>ROUND(J128*H128,2)</f>
        <v>962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226</v>
      </c>
      <c r="AT128" s="217" t="s">
        <v>221</v>
      </c>
      <c r="AU128" s="217" t="s">
        <v>88</v>
      </c>
      <c r="AY128" s="14" t="s">
        <v>215</v>
      </c>
      <c r="BE128" s="218">
        <f>IF(O128="základní",K128,0)</f>
        <v>962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88</v>
      </c>
      <c r="BK128" s="218">
        <f>ROUND(P128*H128,2)</f>
        <v>962</v>
      </c>
      <c r="BL128" s="14" t="s">
        <v>226</v>
      </c>
      <c r="BM128" s="217" t="s">
        <v>227</v>
      </c>
    </row>
    <row r="129" s="2" customFormat="1">
      <c r="A129" s="33"/>
      <c r="B129" s="34"/>
      <c r="C129" s="35"/>
      <c r="D129" s="219" t="s">
        <v>217</v>
      </c>
      <c r="E129" s="35"/>
      <c r="F129" s="220" t="s">
        <v>228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217</v>
      </c>
      <c r="AU129" s="14" t="s">
        <v>88</v>
      </c>
    </row>
    <row r="130" s="12" customFormat="1" ht="25.92" customHeight="1">
      <c r="A130" s="12"/>
      <c r="B130" s="223"/>
      <c r="C130" s="224"/>
      <c r="D130" s="225" t="s">
        <v>79</v>
      </c>
      <c r="E130" s="226" t="s">
        <v>229</v>
      </c>
      <c r="F130" s="226" t="s">
        <v>230</v>
      </c>
      <c r="G130" s="224"/>
      <c r="H130" s="224"/>
      <c r="I130" s="224"/>
      <c r="J130" s="224"/>
      <c r="K130" s="227">
        <f>BK130</f>
        <v>48808</v>
      </c>
      <c r="L130" s="224"/>
      <c r="M130" s="228"/>
      <c r="N130" s="229"/>
      <c r="O130" s="230"/>
      <c r="P130" s="230"/>
      <c r="Q130" s="231">
        <f>SUM(Q131:Q137)</f>
        <v>0</v>
      </c>
      <c r="R130" s="231">
        <f>SUM(R131:R137)</f>
        <v>48808</v>
      </c>
      <c r="S130" s="230"/>
      <c r="T130" s="232">
        <f>SUM(T131:T137)</f>
        <v>0</v>
      </c>
      <c r="U130" s="230"/>
      <c r="V130" s="232">
        <f>SUM(V131:V137)</f>
        <v>0</v>
      </c>
      <c r="W130" s="230"/>
      <c r="X130" s="232">
        <f>SUM(X131:X137)</f>
        <v>0</v>
      </c>
      <c r="Y130" s="233"/>
      <c r="Z130" s="12"/>
      <c r="AA130" s="12"/>
      <c r="AB130" s="12"/>
      <c r="AC130" s="12"/>
      <c r="AD130" s="12"/>
      <c r="AE130" s="12"/>
      <c r="AR130" s="234" t="s">
        <v>220</v>
      </c>
      <c r="AT130" s="235" t="s">
        <v>79</v>
      </c>
      <c r="AU130" s="235" t="s">
        <v>80</v>
      </c>
      <c r="AY130" s="234" t="s">
        <v>215</v>
      </c>
      <c r="BK130" s="236">
        <f>SUM(BK131:BK137)</f>
        <v>48808</v>
      </c>
    </row>
    <row r="131" s="2" customFormat="1" ht="24.15" customHeight="1">
      <c r="A131" s="33"/>
      <c r="B131" s="34"/>
      <c r="C131" s="237" t="s">
        <v>231</v>
      </c>
      <c r="D131" s="237" t="s">
        <v>221</v>
      </c>
      <c r="E131" s="238" t="s">
        <v>232</v>
      </c>
      <c r="F131" s="239" t="s">
        <v>233</v>
      </c>
      <c r="G131" s="240" t="s">
        <v>212</v>
      </c>
      <c r="H131" s="241">
        <v>48</v>
      </c>
      <c r="I131" s="242">
        <v>0</v>
      </c>
      <c r="J131" s="242">
        <v>418</v>
      </c>
      <c r="K131" s="242">
        <f>ROUND(P131*H131,2)</f>
        <v>20064</v>
      </c>
      <c r="L131" s="239" t="s">
        <v>213</v>
      </c>
      <c r="M131" s="36"/>
      <c r="N131" s="243" t="s">
        <v>1</v>
      </c>
      <c r="O131" s="213" t="s">
        <v>43</v>
      </c>
      <c r="P131" s="214">
        <f>I131+J131</f>
        <v>418</v>
      </c>
      <c r="Q131" s="214">
        <f>ROUND(I131*H131,2)</f>
        <v>0</v>
      </c>
      <c r="R131" s="214">
        <f>ROUND(J131*H131,2)</f>
        <v>20064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226</v>
      </c>
      <c r="AT131" s="217" t="s">
        <v>221</v>
      </c>
      <c r="AU131" s="217" t="s">
        <v>88</v>
      </c>
      <c r="AY131" s="14" t="s">
        <v>215</v>
      </c>
      <c r="BE131" s="218">
        <f>IF(O131="základní",K131,0)</f>
        <v>20064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88</v>
      </c>
      <c r="BK131" s="218">
        <f>ROUND(P131*H131,2)</f>
        <v>20064</v>
      </c>
      <c r="BL131" s="14" t="s">
        <v>226</v>
      </c>
      <c r="BM131" s="217" t="s">
        <v>234</v>
      </c>
    </row>
    <row r="132" s="2" customFormat="1">
      <c r="A132" s="33"/>
      <c r="B132" s="34"/>
      <c r="C132" s="35"/>
      <c r="D132" s="219" t="s">
        <v>217</v>
      </c>
      <c r="E132" s="35"/>
      <c r="F132" s="220" t="s">
        <v>235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217</v>
      </c>
      <c r="AU132" s="14" t="s">
        <v>88</v>
      </c>
    </row>
    <row r="133" s="2" customFormat="1" ht="24.15" customHeight="1">
      <c r="A133" s="33"/>
      <c r="B133" s="34"/>
      <c r="C133" s="237" t="s">
        <v>236</v>
      </c>
      <c r="D133" s="237" t="s">
        <v>221</v>
      </c>
      <c r="E133" s="238" t="s">
        <v>237</v>
      </c>
      <c r="F133" s="239" t="s">
        <v>238</v>
      </c>
      <c r="G133" s="240" t="s">
        <v>212</v>
      </c>
      <c r="H133" s="241">
        <v>48</v>
      </c>
      <c r="I133" s="242">
        <v>0</v>
      </c>
      <c r="J133" s="242">
        <v>368</v>
      </c>
      <c r="K133" s="242">
        <f>ROUND(P133*H133,2)</f>
        <v>17664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368</v>
      </c>
      <c r="Q133" s="214">
        <f>ROUND(I133*H133,2)</f>
        <v>0</v>
      </c>
      <c r="R133" s="214">
        <f>ROUND(J133*H133,2)</f>
        <v>17664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17664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17664</v>
      </c>
      <c r="BL133" s="14" t="s">
        <v>226</v>
      </c>
      <c r="BM133" s="217" t="s">
        <v>239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238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2" customFormat="1" ht="62.7" customHeight="1">
      <c r="A135" s="33"/>
      <c r="B135" s="34"/>
      <c r="C135" s="237" t="s">
        <v>260</v>
      </c>
      <c r="D135" s="237" t="s">
        <v>221</v>
      </c>
      <c r="E135" s="238" t="s">
        <v>303</v>
      </c>
      <c r="F135" s="239" t="s">
        <v>304</v>
      </c>
      <c r="G135" s="240" t="s">
        <v>212</v>
      </c>
      <c r="H135" s="241">
        <v>4</v>
      </c>
      <c r="I135" s="242">
        <v>0</v>
      </c>
      <c r="J135" s="242">
        <v>2770</v>
      </c>
      <c r="K135" s="242">
        <f>ROUND(P135*H135,2)</f>
        <v>11080</v>
      </c>
      <c r="L135" s="239" t="s">
        <v>213</v>
      </c>
      <c r="M135" s="36"/>
      <c r="N135" s="243" t="s">
        <v>1</v>
      </c>
      <c r="O135" s="213" t="s">
        <v>43</v>
      </c>
      <c r="P135" s="214">
        <f>I135+J135</f>
        <v>2770</v>
      </c>
      <c r="Q135" s="214">
        <f>ROUND(I135*H135,2)</f>
        <v>0</v>
      </c>
      <c r="R135" s="214">
        <f>ROUND(J135*H135,2)</f>
        <v>11080</v>
      </c>
      <c r="S135" s="215">
        <v>0</v>
      </c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5">
        <f>W135*H135</f>
        <v>0</v>
      </c>
      <c r="Y135" s="216" t="s">
        <v>1</v>
      </c>
      <c r="Z135" s="33"/>
      <c r="AA135" s="33"/>
      <c r="AB135" s="33"/>
      <c r="AC135" s="33"/>
      <c r="AD135" s="33"/>
      <c r="AE135" s="33"/>
      <c r="AR135" s="217" t="s">
        <v>226</v>
      </c>
      <c r="AT135" s="217" t="s">
        <v>221</v>
      </c>
      <c r="AU135" s="217" t="s">
        <v>88</v>
      </c>
      <c r="AY135" s="14" t="s">
        <v>215</v>
      </c>
      <c r="BE135" s="218">
        <f>IF(O135="základní",K135,0)</f>
        <v>11080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14" t="s">
        <v>88</v>
      </c>
      <c r="BK135" s="218">
        <f>ROUND(P135*H135,2)</f>
        <v>11080</v>
      </c>
      <c r="BL135" s="14" t="s">
        <v>226</v>
      </c>
      <c r="BM135" s="217" t="s">
        <v>305</v>
      </c>
    </row>
    <row r="136" s="2" customFormat="1">
      <c r="A136" s="33"/>
      <c r="B136" s="34"/>
      <c r="C136" s="35"/>
      <c r="D136" s="219" t="s">
        <v>217</v>
      </c>
      <c r="E136" s="35"/>
      <c r="F136" s="220" t="s">
        <v>306</v>
      </c>
      <c r="G136" s="35"/>
      <c r="H136" s="35"/>
      <c r="I136" s="35"/>
      <c r="J136" s="35"/>
      <c r="K136" s="35"/>
      <c r="L136" s="35"/>
      <c r="M136" s="36"/>
      <c r="N136" s="221"/>
      <c r="O136" s="222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3"/>
      <c r="AA136" s="33"/>
      <c r="AB136" s="33"/>
      <c r="AC136" s="33"/>
      <c r="AD136" s="33"/>
      <c r="AE136" s="33"/>
      <c r="AT136" s="14" t="s">
        <v>217</v>
      </c>
      <c r="AU136" s="14" t="s">
        <v>88</v>
      </c>
    </row>
    <row r="137" s="2" customFormat="1">
      <c r="A137" s="33"/>
      <c r="B137" s="34"/>
      <c r="C137" s="35"/>
      <c r="D137" s="219" t="s">
        <v>307</v>
      </c>
      <c r="E137" s="35"/>
      <c r="F137" s="255" t="s">
        <v>308</v>
      </c>
      <c r="G137" s="35"/>
      <c r="H137" s="35"/>
      <c r="I137" s="35"/>
      <c r="J137" s="35"/>
      <c r="K137" s="35"/>
      <c r="L137" s="35"/>
      <c r="M137" s="36"/>
      <c r="N137" s="221"/>
      <c r="O137" s="222"/>
      <c r="P137" s="85"/>
      <c r="Q137" s="85"/>
      <c r="R137" s="85"/>
      <c r="S137" s="85"/>
      <c r="T137" s="85"/>
      <c r="U137" s="85"/>
      <c r="V137" s="85"/>
      <c r="W137" s="85"/>
      <c r="X137" s="85"/>
      <c r="Y137" s="86"/>
      <c r="Z137" s="33"/>
      <c r="AA137" s="33"/>
      <c r="AB137" s="33"/>
      <c r="AC137" s="33"/>
      <c r="AD137" s="33"/>
      <c r="AE137" s="33"/>
      <c r="AT137" s="14" t="s">
        <v>307</v>
      </c>
      <c r="AU137" s="14" t="s">
        <v>88</v>
      </c>
    </row>
    <row r="138" s="12" customFormat="1" ht="25.92" customHeight="1">
      <c r="A138" s="12"/>
      <c r="B138" s="223"/>
      <c r="C138" s="224"/>
      <c r="D138" s="225" t="s">
        <v>79</v>
      </c>
      <c r="E138" s="226" t="s">
        <v>240</v>
      </c>
      <c r="F138" s="226" t="s">
        <v>241</v>
      </c>
      <c r="G138" s="224"/>
      <c r="H138" s="224"/>
      <c r="I138" s="224"/>
      <c r="J138" s="224"/>
      <c r="K138" s="227">
        <f>BK138</f>
        <v>4560</v>
      </c>
      <c r="L138" s="224"/>
      <c r="M138" s="228"/>
      <c r="N138" s="229"/>
      <c r="O138" s="230"/>
      <c r="P138" s="230"/>
      <c r="Q138" s="231">
        <f>Q139</f>
        <v>0</v>
      </c>
      <c r="R138" s="231">
        <f>R139</f>
        <v>4560</v>
      </c>
      <c r="S138" s="230"/>
      <c r="T138" s="232">
        <f>T139</f>
        <v>0</v>
      </c>
      <c r="U138" s="230"/>
      <c r="V138" s="232">
        <f>V139</f>
        <v>0</v>
      </c>
      <c r="W138" s="230"/>
      <c r="X138" s="232">
        <f>X139</f>
        <v>0</v>
      </c>
      <c r="Y138" s="233"/>
      <c r="Z138" s="12"/>
      <c r="AA138" s="12"/>
      <c r="AB138" s="12"/>
      <c r="AC138" s="12"/>
      <c r="AD138" s="12"/>
      <c r="AE138" s="12"/>
      <c r="AR138" s="234" t="s">
        <v>242</v>
      </c>
      <c r="AT138" s="235" t="s">
        <v>79</v>
      </c>
      <c r="AU138" s="235" t="s">
        <v>80</v>
      </c>
      <c r="AY138" s="234" t="s">
        <v>215</v>
      </c>
      <c r="BK138" s="236">
        <f>BK139</f>
        <v>4560</v>
      </c>
    </row>
    <row r="139" s="12" customFormat="1" ht="22.8" customHeight="1">
      <c r="A139" s="12"/>
      <c r="B139" s="223"/>
      <c r="C139" s="224"/>
      <c r="D139" s="225" t="s">
        <v>79</v>
      </c>
      <c r="E139" s="244" t="s">
        <v>243</v>
      </c>
      <c r="F139" s="244" t="s">
        <v>244</v>
      </c>
      <c r="G139" s="224"/>
      <c r="H139" s="224"/>
      <c r="I139" s="224"/>
      <c r="J139" s="224"/>
      <c r="K139" s="245">
        <f>BK139</f>
        <v>4560</v>
      </c>
      <c r="L139" s="224"/>
      <c r="M139" s="228"/>
      <c r="N139" s="229"/>
      <c r="O139" s="230"/>
      <c r="P139" s="230"/>
      <c r="Q139" s="231">
        <f>SUM(Q140:Q141)</f>
        <v>0</v>
      </c>
      <c r="R139" s="231">
        <f>SUM(R140:R141)</f>
        <v>4560</v>
      </c>
      <c r="S139" s="230"/>
      <c r="T139" s="232">
        <f>SUM(T140:T141)</f>
        <v>0</v>
      </c>
      <c r="U139" s="230"/>
      <c r="V139" s="232">
        <f>SUM(V140:V141)</f>
        <v>0</v>
      </c>
      <c r="W139" s="230"/>
      <c r="X139" s="232">
        <f>SUM(X140:X141)</f>
        <v>0</v>
      </c>
      <c r="Y139" s="233"/>
      <c r="Z139" s="12"/>
      <c r="AA139" s="12"/>
      <c r="AB139" s="12"/>
      <c r="AC139" s="12"/>
      <c r="AD139" s="12"/>
      <c r="AE139" s="12"/>
      <c r="AR139" s="234" t="s">
        <v>242</v>
      </c>
      <c r="AT139" s="235" t="s">
        <v>79</v>
      </c>
      <c r="AU139" s="235" t="s">
        <v>88</v>
      </c>
      <c r="AY139" s="234" t="s">
        <v>215</v>
      </c>
      <c r="BK139" s="236">
        <f>SUM(BK140:BK141)</f>
        <v>4560</v>
      </c>
    </row>
    <row r="140" s="2" customFormat="1" ht="24.15" customHeight="1">
      <c r="A140" s="33"/>
      <c r="B140" s="34"/>
      <c r="C140" s="237" t="s">
        <v>242</v>
      </c>
      <c r="D140" s="237" t="s">
        <v>221</v>
      </c>
      <c r="E140" s="238" t="s">
        <v>245</v>
      </c>
      <c r="F140" s="239" t="s">
        <v>246</v>
      </c>
      <c r="G140" s="240" t="s">
        <v>247</v>
      </c>
      <c r="H140" s="241">
        <v>240</v>
      </c>
      <c r="I140" s="242">
        <v>0</v>
      </c>
      <c r="J140" s="242">
        <v>19</v>
      </c>
      <c r="K140" s="242">
        <f>ROUND(P140*H140,2)</f>
        <v>4560</v>
      </c>
      <c r="L140" s="239" t="s">
        <v>225</v>
      </c>
      <c r="M140" s="36"/>
      <c r="N140" s="243" t="s">
        <v>1</v>
      </c>
      <c r="O140" s="213" t="s">
        <v>43</v>
      </c>
      <c r="P140" s="214">
        <f>I140+J140</f>
        <v>19</v>
      </c>
      <c r="Q140" s="214">
        <f>ROUND(I140*H140,2)</f>
        <v>0</v>
      </c>
      <c r="R140" s="214">
        <f>ROUND(J140*H140,2)</f>
        <v>4560</v>
      </c>
      <c r="S140" s="215">
        <v>0</v>
      </c>
      <c r="T140" s="215">
        <f>S140*H140</f>
        <v>0</v>
      </c>
      <c r="U140" s="215">
        <v>0</v>
      </c>
      <c r="V140" s="215">
        <f>U140*H140</f>
        <v>0</v>
      </c>
      <c r="W140" s="215">
        <v>0</v>
      </c>
      <c r="X140" s="215">
        <f>W140*H140</f>
        <v>0</v>
      </c>
      <c r="Y140" s="216" t="s">
        <v>1</v>
      </c>
      <c r="Z140" s="33"/>
      <c r="AA140" s="33"/>
      <c r="AB140" s="33"/>
      <c r="AC140" s="33"/>
      <c r="AD140" s="33"/>
      <c r="AE140" s="33"/>
      <c r="AR140" s="217" t="s">
        <v>248</v>
      </c>
      <c r="AT140" s="217" t="s">
        <v>221</v>
      </c>
      <c r="AU140" s="217" t="s">
        <v>90</v>
      </c>
      <c r="AY140" s="14" t="s">
        <v>215</v>
      </c>
      <c r="BE140" s="218">
        <f>IF(O140="základní",K140,0)</f>
        <v>4560</v>
      </c>
      <c r="BF140" s="218">
        <f>IF(O140="snížená",K140,0)</f>
        <v>0</v>
      </c>
      <c r="BG140" s="218">
        <f>IF(O140="zákl. přenesená",K140,0)</f>
        <v>0</v>
      </c>
      <c r="BH140" s="218">
        <f>IF(O140="sníž. přenesená",K140,0)</f>
        <v>0</v>
      </c>
      <c r="BI140" s="218">
        <f>IF(O140="nulová",K140,0)</f>
        <v>0</v>
      </c>
      <c r="BJ140" s="14" t="s">
        <v>88</v>
      </c>
      <c r="BK140" s="218">
        <f>ROUND(P140*H140,2)</f>
        <v>4560</v>
      </c>
      <c r="BL140" s="14" t="s">
        <v>248</v>
      </c>
      <c r="BM140" s="217" t="s">
        <v>249</v>
      </c>
    </row>
    <row r="141" s="2" customFormat="1">
      <c r="A141" s="33"/>
      <c r="B141" s="34"/>
      <c r="C141" s="35"/>
      <c r="D141" s="219" t="s">
        <v>217</v>
      </c>
      <c r="E141" s="35"/>
      <c r="F141" s="220" t="s">
        <v>246</v>
      </c>
      <c r="G141" s="35"/>
      <c r="H141" s="35"/>
      <c r="I141" s="35"/>
      <c r="J141" s="35"/>
      <c r="K141" s="35"/>
      <c r="L141" s="35"/>
      <c r="M141" s="36"/>
      <c r="N141" s="246"/>
      <c r="O141" s="247"/>
      <c r="P141" s="248"/>
      <c r="Q141" s="248"/>
      <c r="R141" s="248"/>
      <c r="S141" s="248"/>
      <c r="T141" s="248"/>
      <c r="U141" s="248"/>
      <c r="V141" s="248"/>
      <c r="W141" s="248"/>
      <c r="X141" s="248"/>
      <c r="Y141" s="249"/>
      <c r="Z141" s="33"/>
      <c r="AA141" s="33"/>
      <c r="AB141" s="33"/>
      <c r="AC141" s="33"/>
      <c r="AD141" s="33"/>
      <c r="AE141" s="33"/>
      <c r="AT141" s="14" t="s">
        <v>217</v>
      </c>
      <c r="AU141" s="14" t="s">
        <v>90</v>
      </c>
    </row>
    <row r="142" s="2" customFormat="1" ht="6.96" customHeight="1">
      <c r="A142" s="33"/>
      <c r="B142" s="60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36"/>
      <c r="N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</sheetData>
  <sheetProtection sheet="1" autoFilter="0" formatColumns="0" formatRows="0" objects="1" scenarios="1" spinCount="100000" saltValue="YQ2EaOxJwJ2uxnv5WkOGeZwHxnU7KGAMWfAkLYpEbWzYKmdTiTtN5XoJp++jyncCfXP0hiL7kdmr6Vtlkjjklg==" hashValue="jo1X23sFhHNY65M+RUvxLNdKUTIawD9N+HJhK8sDdEBCfrsKBOD9Zd8p3SFW5Wb2HgaH91q9EhGYYv/uKOTQ0Q==" algorithmName="SHA-512" password="CC35"/>
  <autoFilter ref="C123:L14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147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309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137816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117400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20416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137816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SUM(BE124:BE142)),  2)</f>
        <v>137816</v>
      </c>
      <c r="G37" s="33"/>
      <c r="H37" s="33"/>
      <c r="I37" s="156">
        <v>0.20999999999999999</v>
      </c>
      <c r="J37" s="33"/>
      <c r="K37" s="150">
        <f>ROUND(((SUM(BE103:BE104) + SUM(BE124:BE142))*I37),  2)</f>
        <v>28941.360000000001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SUM(BF124:BF142)),  2)</f>
        <v>0</v>
      </c>
      <c r="G38" s="33"/>
      <c r="H38" s="33"/>
      <c r="I38" s="156">
        <v>0.14999999999999999</v>
      </c>
      <c r="J38" s="33"/>
      <c r="K38" s="150">
        <f>ROUND(((SUM(BF103:BF104) + SUM(BF124:BF142))*I38),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SUM(BG124:BG142)),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SUM(BH124:BH142)),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SUM(BI124:BI142)),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166757.35999999999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PS20 - Horní Cerekev - Dobrá Voda PZZ K km 4,328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117400</v>
      </c>
      <c r="J96" s="104">
        <f>R124</f>
        <v>20416</v>
      </c>
      <c r="K96" s="104">
        <f>K124</f>
        <v>137816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Q129</f>
        <v>0</v>
      </c>
      <c r="J97" s="183">
        <f>R129</f>
        <v>962</v>
      </c>
      <c r="K97" s="183">
        <f>K129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Q132</f>
        <v>0</v>
      </c>
      <c r="J98" s="183">
        <f>R132</f>
        <v>14894</v>
      </c>
      <c r="K98" s="183">
        <f>K132</f>
        <v>14894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Q139</f>
        <v>0</v>
      </c>
      <c r="J99" s="183">
        <f>R139</f>
        <v>4560</v>
      </c>
      <c r="K99" s="183">
        <f>K139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Q140</f>
        <v>0</v>
      </c>
      <c r="J100" s="189">
        <f>R140</f>
        <v>4560</v>
      </c>
      <c r="K100" s="189">
        <f>K140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137816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PS20 - Horní Cerekev - Dobrá Voda PZZ K km 4,328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137816</v>
      </c>
      <c r="L124" s="35"/>
      <c r="M124" s="36"/>
      <c r="N124" s="97"/>
      <c r="O124" s="200"/>
      <c r="P124" s="98"/>
      <c r="Q124" s="201">
        <f>Q125+SUM(Q126:Q129)+Q132+Q139</f>
        <v>117400</v>
      </c>
      <c r="R124" s="201">
        <f>R125+SUM(R126:R129)+R132+R139</f>
        <v>20416</v>
      </c>
      <c r="S124" s="98"/>
      <c r="T124" s="202">
        <f>T125+SUM(T126:T129)+T132+T139</f>
        <v>2</v>
      </c>
      <c r="U124" s="98"/>
      <c r="V124" s="202">
        <f>V125+SUM(V126:V129)+V132+V139</f>
        <v>0</v>
      </c>
      <c r="W124" s="98"/>
      <c r="X124" s="202">
        <f>X125+SUM(X126:X129)+X132+X139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BK125+SUM(BK126:BK129)+BK132+BK139</f>
        <v>137816</v>
      </c>
    </row>
    <row r="125" s="2" customFormat="1" ht="37.8" customHeight="1">
      <c r="A125" s="33"/>
      <c r="B125" s="34"/>
      <c r="C125" s="204" t="s">
        <v>208</v>
      </c>
      <c r="D125" s="204" t="s">
        <v>209</v>
      </c>
      <c r="E125" s="205" t="s">
        <v>310</v>
      </c>
      <c r="F125" s="206" t="s">
        <v>311</v>
      </c>
      <c r="G125" s="207" t="s">
        <v>212</v>
      </c>
      <c r="H125" s="208">
        <v>20</v>
      </c>
      <c r="I125" s="209">
        <v>5240</v>
      </c>
      <c r="J125" s="210"/>
      <c r="K125" s="209">
        <f>ROUND(P125*H125,2)</f>
        <v>104800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5240</v>
      </c>
      <c r="Q125" s="214">
        <f>ROUND(I125*H125,2)</f>
        <v>104800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104800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104800</v>
      </c>
      <c r="BL125" s="14" t="s">
        <v>214</v>
      </c>
      <c r="BM125" s="217" t="s">
        <v>312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311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2" customFormat="1" ht="24.15" customHeight="1">
      <c r="A127" s="33"/>
      <c r="B127" s="34"/>
      <c r="C127" s="204" t="s">
        <v>255</v>
      </c>
      <c r="D127" s="204" t="s">
        <v>209</v>
      </c>
      <c r="E127" s="205" t="s">
        <v>313</v>
      </c>
      <c r="F127" s="206" t="s">
        <v>314</v>
      </c>
      <c r="G127" s="207" t="s">
        <v>212</v>
      </c>
      <c r="H127" s="208">
        <v>20</v>
      </c>
      <c r="I127" s="209">
        <v>630</v>
      </c>
      <c r="J127" s="210"/>
      <c r="K127" s="209">
        <f>ROUND(P127*H127,2)</f>
        <v>12600</v>
      </c>
      <c r="L127" s="206" t="s">
        <v>213</v>
      </c>
      <c r="M127" s="211"/>
      <c r="N127" s="212" t="s">
        <v>1</v>
      </c>
      <c r="O127" s="213" t="s">
        <v>43</v>
      </c>
      <c r="P127" s="214">
        <f>I127+J127</f>
        <v>630</v>
      </c>
      <c r="Q127" s="214">
        <f>ROUND(I127*H127,2)</f>
        <v>12600</v>
      </c>
      <c r="R127" s="214">
        <f>ROUND(J127*H127,2)</f>
        <v>0</v>
      </c>
      <c r="S127" s="215">
        <v>0</v>
      </c>
      <c r="T127" s="215">
        <f>S127*H127</f>
        <v>0</v>
      </c>
      <c r="U127" s="215">
        <v>0</v>
      </c>
      <c r="V127" s="215">
        <f>U127*H127</f>
        <v>0</v>
      </c>
      <c r="W127" s="215">
        <v>0</v>
      </c>
      <c r="X127" s="215">
        <f>W127*H127</f>
        <v>0</v>
      </c>
      <c r="Y127" s="216" t="s">
        <v>1</v>
      </c>
      <c r="Z127" s="33"/>
      <c r="AA127" s="33"/>
      <c r="AB127" s="33"/>
      <c r="AC127" s="33"/>
      <c r="AD127" s="33"/>
      <c r="AE127" s="33"/>
      <c r="AR127" s="217" t="s">
        <v>214</v>
      </c>
      <c r="AT127" s="217" t="s">
        <v>209</v>
      </c>
      <c r="AU127" s="217" t="s">
        <v>80</v>
      </c>
      <c r="AY127" s="14" t="s">
        <v>215</v>
      </c>
      <c r="BE127" s="218">
        <f>IF(O127="základní",K127,0)</f>
        <v>12600</v>
      </c>
      <c r="BF127" s="218">
        <f>IF(O127="snížená",K127,0)</f>
        <v>0</v>
      </c>
      <c r="BG127" s="218">
        <f>IF(O127="zákl. přenesená",K127,0)</f>
        <v>0</v>
      </c>
      <c r="BH127" s="218">
        <f>IF(O127="sníž. přenesená",K127,0)</f>
        <v>0</v>
      </c>
      <c r="BI127" s="218">
        <f>IF(O127="nulová",K127,0)</f>
        <v>0</v>
      </c>
      <c r="BJ127" s="14" t="s">
        <v>88</v>
      </c>
      <c r="BK127" s="218">
        <f>ROUND(P127*H127,2)</f>
        <v>12600</v>
      </c>
      <c r="BL127" s="14" t="s">
        <v>214</v>
      </c>
      <c r="BM127" s="217" t="s">
        <v>315</v>
      </c>
    </row>
    <row r="128" s="2" customFormat="1">
      <c r="A128" s="33"/>
      <c r="B128" s="34"/>
      <c r="C128" s="35"/>
      <c r="D128" s="219" t="s">
        <v>217</v>
      </c>
      <c r="E128" s="35"/>
      <c r="F128" s="220" t="s">
        <v>314</v>
      </c>
      <c r="G128" s="35"/>
      <c r="H128" s="35"/>
      <c r="I128" s="35"/>
      <c r="J128" s="35"/>
      <c r="K128" s="35"/>
      <c r="L128" s="35"/>
      <c r="M128" s="36"/>
      <c r="N128" s="221"/>
      <c r="O128" s="222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3"/>
      <c r="AA128" s="33"/>
      <c r="AB128" s="33"/>
      <c r="AC128" s="33"/>
      <c r="AD128" s="33"/>
      <c r="AE128" s="33"/>
      <c r="AT128" s="14" t="s">
        <v>217</v>
      </c>
      <c r="AU128" s="14" t="s">
        <v>80</v>
      </c>
    </row>
    <row r="129" s="12" customFormat="1" ht="25.92" customHeight="1">
      <c r="A129" s="12"/>
      <c r="B129" s="223"/>
      <c r="C129" s="224"/>
      <c r="D129" s="225" t="s">
        <v>79</v>
      </c>
      <c r="E129" s="226" t="s">
        <v>218</v>
      </c>
      <c r="F129" s="226" t="s">
        <v>219</v>
      </c>
      <c r="G129" s="224"/>
      <c r="H129" s="224"/>
      <c r="I129" s="224"/>
      <c r="J129" s="224"/>
      <c r="K129" s="227">
        <f>BK129</f>
        <v>962</v>
      </c>
      <c r="L129" s="224"/>
      <c r="M129" s="228"/>
      <c r="N129" s="229"/>
      <c r="O129" s="230"/>
      <c r="P129" s="230"/>
      <c r="Q129" s="231">
        <f>SUM(Q130:Q131)</f>
        <v>0</v>
      </c>
      <c r="R129" s="231">
        <f>SUM(R130:R131)</f>
        <v>962</v>
      </c>
      <c r="S129" s="230"/>
      <c r="T129" s="232">
        <f>SUM(T130:T131)</f>
        <v>2</v>
      </c>
      <c r="U129" s="230"/>
      <c r="V129" s="232">
        <f>SUM(V130:V131)</f>
        <v>0</v>
      </c>
      <c r="W129" s="230"/>
      <c r="X129" s="232">
        <f>SUM(X130:X131)</f>
        <v>0</v>
      </c>
      <c r="Y129" s="233"/>
      <c r="Z129" s="12"/>
      <c r="AA129" s="12"/>
      <c r="AB129" s="12"/>
      <c r="AC129" s="12"/>
      <c r="AD129" s="12"/>
      <c r="AE129" s="12"/>
      <c r="AR129" s="234" t="s">
        <v>220</v>
      </c>
      <c r="AT129" s="235" t="s">
        <v>79</v>
      </c>
      <c r="AU129" s="235" t="s">
        <v>80</v>
      </c>
      <c r="AY129" s="234" t="s">
        <v>215</v>
      </c>
      <c r="BK129" s="236">
        <f>SUM(BK130:BK131)</f>
        <v>962</v>
      </c>
    </row>
    <row r="130" s="2" customFormat="1" ht="24.15" customHeight="1">
      <c r="A130" s="33"/>
      <c r="B130" s="34"/>
      <c r="C130" s="237" t="s">
        <v>220</v>
      </c>
      <c r="D130" s="237" t="s">
        <v>221</v>
      </c>
      <c r="E130" s="238" t="s">
        <v>222</v>
      </c>
      <c r="F130" s="239" t="s">
        <v>223</v>
      </c>
      <c r="G130" s="240" t="s">
        <v>224</v>
      </c>
      <c r="H130" s="241">
        <v>2</v>
      </c>
      <c r="I130" s="242">
        <v>0</v>
      </c>
      <c r="J130" s="242">
        <v>481</v>
      </c>
      <c r="K130" s="242">
        <f>ROUND(P130*H130,2)</f>
        <v>962</v>
      </c>
      <c r="L130" s="239" t="s">
        <v>225</v>
      </c>
      <c r="M130" s="36"/>
      <c r="N130" s="243" t="s">
        <v>1</v>
      </c>
      <c r="O130" s="213" t="s">
        <v>43</v>
      </c>
      <c r="P130" s="214">
        <f>I130+J130</f>
        <v>481</v>
      </c>
      <c r="Q130" s="214">
        <f>ROUND(I130*H130,2)</f>
        <v>0</v>
      </c>
      <c r="R130" s="214">
        <f>ROUND(J130*H130,2)</f>
        <v>962</v>
      </c>
      <c r="S130" s="215">
        <v>1</v>
      </c>
      <c r="T130" s="215">
        <f>S130*H130</f>
        <v>2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1</v>
      </c>
      <c r="Z130" s="33"/>
      <c r="AA130" s="33"/>
      <c r="AB130" s="33"/>
      <c r="AC130" s="33"/>
      <c r="AD130" s="33"/>
      <c r="AE130" s="33"/>
      <c r="AR130" s="217" t="s">
        <v>226</v>
      </c>
      <c r="AT130" s="217" t="s">
        <v>221</v>
      </c>
      <c r="AU130" s="217" t="s">
        <v>88</v>
      </c>
      <c r="AY130" s="14" t="s">
        <v>215</v>
      </c>
      <c r="BE130" s="218">
        <f>IF(O130="základní",K130,0)</f>
        <v>962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4" t="s">
        <v>88</v>
      </c>
      <c r="BK130" s="218">
        <f>ROUND(P130*H130,2)</f>
        <v>962</v>
      </c>
      <c r="BL130" s="14" t="s">
        <v>226</v>
      </c>
      <c r="BM130" s="217" t="s">
        <v>227</v>
      </c>
    </row>
    <row r="131" s="2" customFormat="1">
      <c r="A131" s="33"/>
      <c r="B131" s="34"/>
      <c r="C131" s="35"/>
      <c r="D131" s="219" t="s">
        <v>217</v>
      </c>
      <c r="E131" s="35"/>
      <c r="F131" s="220" t="s">
        <v>228</v>
      </c>
      <c r="G131" s="35"/>
      <c r="H131" s="35"/>
      <c r="I131" s="35"/>
      <c r="J131" s="35"/>
      <c r="K131" s="35"/>
      <c r="L131" s="35"/>
      <c r="M131" s="36"/>
      <c r="N131" s="221"/>
      <c r="O131" s="222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33"/>
      <c r="AA131" s="33"/>
      <c r="AB131" s="33"/>
      <c r="AC131" s="33"/>
      <c r="AD131" s="33"/>
      <c r="AE131" s="33"/>
      <c r="AT131" s="14" t="s">
        <v>217</v>
      </c>
      <c r="AU131" s="14" t="s">
        <v>88</v>
      </c>
    </row>
    <row r="132" s="12" customFormat="1" ht="25.92" customHeight="1">
      <c r="A132" s="12"/>
      <c r="B132" s="223"/>
      <c r="C132" s="224"/>
      <c r="D132" s="225" t="s">
        <v>79</v>
      </c>
      <c r="E132" s="226" t="s">
        <v>229</v>
      </c>
      <c r="F132" s="226" t="s">
        <v>230</v>
      </c>
      <c r="G132" s="224"/>
      <c r="H132" s="224"/>
      <c r="I132" s="224"/>
      <c r="J132" s="224"/>
      <c r="K132" s="227">
        <f>BK132</f>
        <v>14894</v>
      </c>
      <c r="L132" s="224"/>
      <c r="M132" s="228"/>
      <c r="N132" s="229"/>
      <c r="O132" s="230"/>
      <c r="P132" s="230"/>
      <c r="Q132" s="231">
        <f>SUM(Q133:Q138)</f>
        <v>0</v>
      </c>
      <c r="R132" s="231">
        <f>SUM(R133:R138)</f>
        <v>14894</v>
      </c>
      <c r="S132" s="230"/>
      <c r="T132" s="232">
        <f>SUM(T133:T138)</f>
        <v>0</v>
      </c>
      <c r="U132" s="230"/>
      <c r="V132" s="232">
        <f>SUM(V133:V138)</f>
        <v>0</v>
      </c>
      <c r="W132" s="230"/>
      <c r="X132" s="232">
        <f>SUM(X133:X138)</f>
        <v>0</v>
      </c>
      <c r="Y132" s="233"/>
      <c r="Z132" s="12"/>
      <c r="AA132" s="12"/>
      <c r="AB132" s="12"/>
      <c r="AC132" s="12"/>
      <c r="AD132" s="12"/>
      <c r="AE132" s="12"/>
      <c r="AR132" s="234" t="s">
        <v>220</v>
      </c>
      <c r="AT132" s="235" t="s">
        <v>79</v>
      </c>
      <c r="AU132" s="235" t="s">
        <v>80</v>
      </c>
      <c r="AY132" s="234" t="s">
        <v>215</v>
      </c>
      <c r="BK132" s="236">
        <f>SUM(BK133:BK138)</f>
        <v>14894</v>
      </c>
    </row>
    <row r="133" s="2" customFormat="1" ht="24.15" customHeight="1">
      <c r="A133" s="33"/>
      <c r="B133" s="34"/>
      <c r="C133" s="237" t="s">
        <v>316</v>
      </c>
      <c r="D133" s="237" t="s">
        <v>221</v>
      </c>
      <c r="E133" s="238" t="s">
        <v>317</v>
      </c>
      <c r="F133" s="239" t="s">
        <v>318</v>
      </c>
      <c r="G133" s="240" t="s">
        <v>212</v>
      </c>
      <c r="H133" s="241">
        <v>20</v>
      </c>
      <c r="I133" s="242">
        <v>0</v>
      </c>
      <c r="J133" s="242">
        <v>425</v>
      </c>
      <c r="K133" s="242">
        <f>ROUND(P133*H133,2)</f>
        <v>8500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425</v>
      </c>
      <c r="Q133" s="214">
        <f>ROUND(I133*H133,2)</f>
        <v>0</v>
      </c>
      <c r="R133" s="214">
        <f>ROUND(J133*H133,2)</f>
        <v>8500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8500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8500</v>
      </c>
      <c r="BL133" s="14" t="s">
        <v>226</v>
      </c>
      <c r="BM133" s="217" t="s">
        <v>319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320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2" customFormat="1" ht="24.15" customHeight="1">
      <c r="A135" s="33"/>
      <c r="B135" s="34"/>
      <c r="C135" s="237" t="s">
        <v>267</v>
      </c>
      <c r="D135" s="237" t="s">
        <v>221</v>
      </c>
      <c r="E135" s="238" t="s">
        <v>321</v>
      </c>
      <c r="F135" s="239" t="s">
        <v>322</v>
      </c>
      <c r="G135" s="240" t="s">
        <v>212</v>
      </c>
      <c r="H135" s="241">
        <v>20</v>
      </c>
      <c r="I135" s="242">
        <v>0</v>
      </c>
      <c r="J135" s="242">
        <v>26.699999999999999</v>
      </c>
      <c r="K135" s="242">
        <f>ROUND(P135*H135,2)</f>
        <v>534</v>
      </c>
      <c r="L135" s="239" t="s">
        <v>213</v>
      </c>
      <c r="M135" s="36"/>
      <c r="N135" s="243" t="s">
        <v>1</v>
      </c>
      <c r="O135" s="213" t="s">
        <v>43</v>
      </c>
      <c r="P135" s="214">
        <f>I135+J135</f>
        <v>26.699999999999999</v>
      </c>
      <c r="Q135" s="214">
        <f>ROUND(I135*H135,2)</f>
        <v>0</v>
      </c>
      <c r="R135" s="214">
        <f>ROUND(J135*H135,2)</f>
        <v>534</v>
      </c>
      <c r="S135" s="215">
        <v>0</v>
      </c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5">
        <f>W135*H135</f>
        <v>0</v>
      </c>
      <c r="Y135" s="216" t="s">
        <v>1</v>
      </c>
      <c r="Z135" s="33"/>
      <c r="AA135" s="33"/>
      <c r="AB135" s="33"/>
      <c r="AC135" s="33"/>
      <c r="AD135" s="33"/>
      <c r="AE135" s="33"/>
      <c r="AR135" s="217" t="s">
        <v>226</v>
      </c>
      <c r="AT135" s="217" t="s">
        <v>221</v>
      </c>
      <c r="AU135" s="217" t="s">
        <v>88</v>
      </c>
      <c r="AY135" s="14" t="s">
        <v>215</v>
      </c>
      <c r="BE135" s="218">
        <f>IF(O135="základní",K135,0)</f>
        <v>534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14" t="s">
        <v>88</v>
      </c>
      <c r="BK135" s="218">
        <f>ROUND(P135*H135,2)</f>
        <v>534</v>
      </c>
      <c r="BL135" s="14" t="s">
        <v>226</v>
      </c>
      <c r="BM135" s="217" t="s">
        <v>323</v>
      </c>
    </row>
    <row r="136" s="2" customFormat="1">
      <c r="A136" s="33"/>
      <c r="B136" s="34"/>
      <c r="C136" s="35"/>
      <c r="D136" s="219" t="s">
        <v>217</v>
      </c>
      <c r="E136" s="35"/>
      <c r="F136" s="220" t="s">
        <v>322</v>
      </c>
      <c r="G136" s="35"/>
      <c r="H136" s="35"/>
      <c r="I136" s="35"/>
      <c r="J136" s="35"/>
      <c r="K136" s="35"/>
      <c r="L136" s="35"/>
      <c r="M136" s="36"/>
      <c r="N136" s="221"/>
      <c r="O136" s="222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3"/>
      <c r="AA136" s="33"/>
      <c r="AB136" s="33"/>
      <c r="AC136" s="33"/>
      <c r="AD136" s="33"/>
      <c r="AE136" s="33"/>
      <c r="AT136" s="14" t="s">
        <v>217</v>
      </c>
      <c r="AU136" s="14" t="s">
        <v>88</v>
      </c>
    </row>
    <row r="137" s="2" customFormat="1" ht="24.15" customHeight="1">
      <c r="A137" s="33"/>
      <c r="B137" s="34"/>
      <c r="C137" s="237" t="s">
        <v>262</v>
      </c>
      <c r="D137" s="237" t="s">
        <v>221</v>
      </c>
      <c r="E137" s="238" t="s">
        <v>324</v>
      </c>
      <c r="F137" s="239" t="s">
        <v>325</v>
      </c>
      <c r="G137" s="240" t="s">
        <v>212</v>
      </c>
      <c r="H137" s="241">
        <v>20</v>
      </c>
      <c r="I137" s="242">
        <v>0</v>
      </c>
      <c r="J137" s="242">
        <v>293</v>
      </c>
      <c r="K137" s="242">
        <f>ROUND(P137*H137,2)</f>
        <v>5860</v>
      </c>
      <c r="L137" s="239" t="s">
        <v>213</v>
      </c>
      <c r="M137" s="36"/>
      <c r="N137" s="243" t="s">
        <v>1</v>
      </c>
      <c r="O137" s="213" t="s">
        <v>43</v>
      </c>
      <c r="P137" s="214">
        <f>I137+J137</f>
        <v>293</v>
      </c>
      <c r="Q137" s="214">
        <f>ROUND(I137*H137,2)</f>
        <v>0</v>
      </c>
      <c r="R137" s="214">
        <f>ROUND(J137*H137,2)</f>
        <v>5860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226</v>
      </c>
      <c r="AT137" s="217" t="s">
        <v>221</v>
      </c>
      <c r="AU137" s="217" t="s">
        <v>88</v>
      </c>
      <c r="AY137" s="14" t="s">
        <v>215</v>
      </c>
      <c r="BE137" s="218">
        <f>IF(O137="základní",K137,0)</f>
        <v>5860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88</v>
      </c>
      <c r="BK137" s="218">
        <f>ROUND(P137*H137,2)</f>
        <v>5860</v>
      </c>
      <c r="BL137" s="14" t="s">
        <v>226</v>
      </c>
      <c r="BM137" s="217" t="s">
        <v>326</v>
      </c>
    </row>
    <row r="138" s="2" customFormat="1">
      <c r="A138" s="33"/>
      <c r="B138" s="34"/>
      <c r="C138" s="35"/>
      <c r="D138" s="219" t="s">
        <v>217</v>
      </c>
      <c r="E138" s="35"/>
      <c r="F138" s="220" t="s">
        <v>325</v>
      </c>
      <c r="G138" s="35"/>
      <c r="H138" s="35"/>
      <c r="I138" s="35"/>
      <c r="J138" s="35"/>
      <c r="K138" s="35"/>
      <c r="L138" s="35"/>
      <c r="M138" s="36"/>
      <c r="N138" s="221"/>
      <c r="O138" s="222"/>
      <c r="P138" s="85"/>
      <c r="Q138" s="85"/>
      <c r="R138" s="85"/>
      <c r="S138" s="85"/>
      <c r="T138" s="85"/>
      <c r="U138" s="85"/>
      <c r="V138" s="85"/>
      <c r="W138" s="85"/>
      <c r="X138" s="85"/>
      <c r="Y138" s="86"/>
      <c r="Z138" s="33"/>
      <c r="AA138" s="33"/>
      <c r="AB138" s="33"/>
      <c r="AC138" s="33"/>
      <c r="AD138" s="33"/>
      <c r="AE138" s="33"/>
      <c r="AT138" s="14" t="s">
        <v>217</v>
      </c>
      <c r="AU138" s="14" t="s">
        <v>88</v>
      </c>
    </row>
    <row r="139" s="12" customFormat="1" ht="25.92" customHeight="1">
      <c r="A139" s="12"/>
      <c r="B139" s="223"/>
      <c r="C139" s="224"/>
      <c r="D139" s="225" t="s">
        <v>79</v>
      </c>
      <c r="E139" s="226" t="s">
        <v>240</v>
      </c>
      <c r="F139" s="226" t="s">
        <v>241</v>
      </c>
      <c r="G139" s="224"/>
      <c r="H139" s="224"/>
      <c r="I139" s="224"/>
      <c r="J139" s="224"/>
      <c r="K139" s="227">
        <f>BK139</f>
        <v>4560</v>
      </c>
      <c r="L139" s="224"/>
      <c r="M139" s="228"/>
      <c r="N139" s="229"/>
      <c r="O139" s="230"/>
      <c r="P139" s="230"/>
      <c r="Q139" s="231">
        <f>Q140</f>
        <v>0</v>
      </c>
      <c r="R139" s="231">
        <f>R140</f>
        <v>4560</v>
      </c>
      <c r="S139" s="230"/>
      <c r="T139" s="232">
        <f>T140</f>
        <v>0</v>
      </c>
      <c r="U139" s="230"/>
      <c r="V139" s="232">
        <f>V140</f>
        <v>0</v>
      </c>
      <c r="W139" s="230"/>
      <c r="X139" s="232">
        <f>X140</f>
        <v>0</v>
      </c>
      <c r="Y139" s="233"/>
      <c r="Z139" s="12"/>
      <c r="AA139" s="12"/>
      <c r="AB139" s="12"/>
      <c r="AC139" s="12"/>
      <c r="AD139" s="12"/>
      <c r="AE139" s="12"/>
      <c r="AR139" s="234" t="s">
        <v>242</v>
      </c>
      <c r="AT139" s="235" t="s">
        <v>79</v>
      </c>
      <c r="AU139" s="235" t="s">
        <v>80</v>
      </c>
      <c r="AY139" s="234" t="s">
        <v>215</v>
      </c>
      <c r="BK139" s="236">
        <f>BK140</f>
        <v>4560</v>
      </c>
    </row>
    <row r="140" s="12" customFormat="1" ht="22.8" customHeight="1">
      <c r="A140" s="12"/>
      <c r="B140" s="223"/>
      <c r="C140" s="224"/>
      <c r="D140" s="225" t="s">
        <v>79</v>
      </c>
      <c r="E140" s="244" t="s">
        <v>243</v>
      </c>
      <c r="F140" s="244" t="s">
        <v>244</v>
      </c>
      <c r="G140" s="224"/>
      <c r="H140" s="224"/>
      <c r="I140" s="224"/>
      <c r="J140" s="224"/>
      <c r="K140" s="245">
        <f>BK140</f>
        <v>4560</v>
      </c>
      <c r="L140" s="224"/>
      <c r="M140" s="228"/>
      <c r="N140" s="229"/>
      <c r="O140" s="230"/>
      <c r="P140" s="230"/>
      <c r="Q140" s="231">
        <f>SUM(Q141:Q142)</f>
        <v>0</v>
      </c>
      <c r="R140" s="231">
        <f>SUM(R141:R142)</f>
        <v>4560</v>
      </c>
      <c r="S140" s="230"/>
      <c r="T140" s="232">
        <f>SUM(T141:T142)</f>
        <v>0</v>
      </c>
      <c r="U140" s="230"/>
      <c r="V140" s="232">
        <f>SUM(V141:V142)</f>
        <v>0</v>
      </c>
      <c r="W140" s="230"/>
      <c r="X140" s="232">
        <f>SUM(X141:X142)</f>
        <v>0</v>
      </c>
      <c r="Y140" s="233"/>
      <c r="Z140" s="12"/>
      <c r="AA140" s="12"/>
      <c r="AB140" s="12"/>
      <c r="AC140" s="12"/>
      <c r="AD140" s="12"/>
      <c r="AE140" s="12"/>
      <c r="AR140" s="234" t="s">
        <v>242</v>
      </c>
      <c r="AT140" s="235" t="s">
        <v>79</v>
      </c>
      <c r="AU140" s="235" t="s">
        <v>88</v>
      </c>
      <c r="AY140" s="234" t="s">
        <v>215</v>
      </c>
      <c r="BK140" s="236">
        <f>SUM(BK141:BK142)</f>
        <v>4560</v>
      </c>
    </row>
    <row r="141" s="2" customFormat="1" ht="24.15" customHeight="1">
      <c r="A141" s="33"/>
      <c r="B141" s="34"/>
      <c r="C141" s="237" t="s">
        <v>242</v>
      </c>
      <c r="D141" s="237" t="s">
        <v>221</v>
      </c>
      <c r="E141" s="238" t="s">
        <v>245</v>
      </c>
      <c r="F141" s="239" t="s">
        <v>246</v>
      </c>
      <c r="G141" s="240" t="s">
        <v>247</v>
      </c>
      <c r="H141" s="241">
        <v>240</v>
      </c>
      <c r="I141" s="242">
        <v>0</v>
      </c>
      <c r="J141" s="242">
        <v>19</v>
      </c>
      <c r="K141" s="242">
        <f>ROUND(P141*H141,2)</f>
        <v>4560</v>
      </c>
      <c r="L141" s="239" t="s">
        <v>225</v>
      </c>
      <c r="M141" s="36"/>
      <c r="N141" s="243" t="s">
        <v>1</v>
      </c>
      <c r="O141" s="213" t="s">
        <v>43</v>
      </c>
      <c r="P141" s="214">
        <f>I141+J141</f>
        <v>19</v>
      </c>
      <c r="Q141" s="214">
        <f>ROUND(I141*H141,2)</f>
        <v>0</v>
      </c>
      <c r="R141" s="214">
        <f>ROUND(J141*H141,2)</f>
        <v>4560</v>
      </c>
      <c r="S141" s="215">
        <v>0</v>
      </c>
      <c r="T141" s="215">
        <f>S141*H141</f>
        <v>0</v>
      </c>
      <c r="U141" s="215">
        <v>0</v>
      </c>
      <c r="V141" s="215">
        <f>U141*H141</f>
        <v>0</v>
      </c>
      <c r="W141" s="215">
        <v>0</v>
      </c>
      <c r="X141" s="215">
        <f>W141*H141</f>
        <v>0</v>
      </c>
      <c r="Y141" s="216" t="s">
        <v>1</v>
      </c>
      <c r="Z141" s="33"/>
      <c r="AA141" s="33"/>
      <c r="AB141" s="33"/>
      <c r="AC141" s="33"/>
      <c r="AD141" s="33"/>
      <c r="AE141" s="33"/>
      <c r="AR141" s="217" t="s">
        <v>248</v>
      </c>
      <c r="AT141" s="217" t="s">
        <v>221</v>
      </c>
      <c r="AU141" s="217" t="s">
        <v>90</v>
      </c>
      <c r="AY141" s="14" t="s">
        <v>215</v>
      </c>
      <c r="BE141" s="218">
        <f>IF(O141="základní",K141,0)</f>
        <v>4560</v>
      </c>
      <c r="BF141" s="218">
        <f>IF(O141="snížená",K141,0)</f>
        <v>0</v>
      </c>
      <c r="BG141" s="218">
        <f>IF(O141="zákl. přenesená",K141,0)</f>
        <v>0</v>
      </c>
      <c r="BH141" s="218">
        <f>IF(O141="sníž. přenesená",K141,0)</f>
        <v>0</v>
      </c>
      <c r="BI141" s="218">
        <f>IF(O141="nulová",K141,0)</f>
        <v>0</v>
      </c>
      <c r="BJ141" s="14" t="s">
        <v>88</v>
      </c>
      <c r="BK141" s="218">
        <f>ROUND(P141*H141,2)</f>
        <v>4560</v>
      </c>
      <c r="BL141" s="14" t="s">
        <v>248</v>
      </c>
      <c r="BM141" s="217" t="s">
        <v>249</v>
      </c>
    </row>
    <row r="142" s="2" customFormat="1">
      <c r="A142" s="33"/>
      <c r="B142" s="34"/>
      <c r="C142" s="35"/>
      <c r="D142" s="219" t="s">
        <v>217</v>
      </c>
      <c r="E142" s="35"/>
      <c r="F142" s="220" t="s">
        <v>246</v>
      </c>
      <c r="G142" s="35"/>
      <c r="H142" s="35"/>
      <c r="I142" s="35"/>
      <c r="J142" s="35"/>
      <c r="K142" s="35"/>
      <c r="L142" s="35"/>
      <c r="M142" s="36"/>
      <c r="N142" s="246"/>
      <c r="O142" s="247"/>
      <c r="P142" s="248"/>
      <c r="Q142" s="248"/>
      <c r="R142" s="248"/>
      <c r="S142" s="248"/>
      <c r="T142" s="248"/>
      <c r="U142" s="248"/>
      <c r="V142" s="248"/>
      <c r="W142" s="248"/>
      <c r="X142" s="248"/>
      <c r="Y142" s="249"/>
      <c r="Z142" s="33"/>
      <c r="AA142" s="33"/>
      <c r="AB142" s="33"/>
      <c r="AC142" s="33"/>
      <c r="AD142" s="33"/>
      <c r="AE142" s="33"/>
      <c r="AT142" s="14" t="s">
        <v>217</v>
      </c>
      <c r="AU142" s="14" t="s">
        <v>90</v>
      </c>
    </row>
    <row r="143" s="2" customFormat="1" ht="6.96" customHeight="1">
      <c r="A143" s="33"/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36"/>
      <c r="N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sheet="1" autoFilter="0" formatColumns="0" formatRows="0" objects="1" scenarios="1" spinCount="100000" saltValue="b8jqYXvvK//7yN/TMEWyjAd0yNqR0V/Of24hR+aVOVMgXOFpIY4zR7vXpadJqkNMLVIVEvcovD1gMp2uJ/mNVg==" hashValue="5lOjJ8n3a51Ha0I4yZMZnmrut7JPwa4fRlV4MSIt1he+3jFjQEbpntAWGF8x6jwPihSNFPU3XqmhESLIYqkXfA==" algorithmName="SHA-512" password="CC35"/>
  <autoFilter ref="C123:L14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150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327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137676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117400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20276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137676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SUM(BE124:BE142)),  2)</f>
        <v>137676</v>
      </c>
      <c r="G37" s="33"/>
      <c r="H37" s="33"/>
      <c r="I37" s="156">
        <v>0.20999999999999999</v>
      </c>
      <c r="J37" s="33"/>
      <c r="K37" s="150">
        <f>ROUND(((SUM(BE103:BE104) + SUM(BE124:BE142))*I37),  2)</f>
        <v>28911.959999999999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SUM(BF124:BF142)),  2)</f>
        <v>0</v>
      </c>
      <c r="G38" s="33"/>
      <c r="H38" s="33"/>
      <c r="I38" s="156">
        <v>0.14999999999999999</v>
      </c>
      <c r="J38" s="33"/>
      <c r="K38" s="150">
        <f>ROUND(((SUM(BF103:BF104) + SUM(BF124:BF142))*I38),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SUM(BG124:BG142)),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SUM(BH124:BH142)),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SUM(BI124:BI142)),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166587.95999999999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PS21 - Horní Cerekev - Dobrá Voda PZZ K km 4,731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117400</v>
      </c>
      <c r="J96" s="104">
        <f>R124</f>
        <v>20276</v>
      </c>
      <c r="K96" s="104">
        <f>K124</f>
        <v>137676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Q129</f>
        <v>0</v>
      </c>
      <c r="J97" s="183">
        <f>R129</f>
        <v>962</v>
      </c>
      <c r="K97" s="183">
        <f>K129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Q132</f>
        <v>0</v>
      </c>
      <c r="J98" s="183">
        <f>R132</f>
        <v>14754</v>
      </c>
      <c r="K98" s="183">
        <f>K132</f>
        <v>14754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Q139</f>
        <v>0</v>
      </c>
      <c r="J99" s="183">
        <f>R139</f>
        <v>4560</v>
      </c>
      <c r="K99" s="183">
        <f>K139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Q140</f>
        <v>0</v>
      </c>
      <c r="J100" s="189">
        <f>R140</f>
        <v>4560</v>
      </c>
      <c r="K100" s="189">
        <f>K140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137676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PS21 - Horní Cerekev - Dobrá Voda PZZ K km 4,731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137676</v>
      </c>
      <c r="L124" s="35"/>
      <c r="M124" s="36"/>
      <c r="N124" s="97"/>
      <c r="O124" s="200"/>
      <c r="P124" s="98"/>
      <c r="Q124" s="201">
        <f>Q125+SUM(Q126:Q129)+Q132+Q139</f>
        <v>117400</v>
      </c>
      <c r="R124" s="201">
        <f>R125+SUM(R126:R129)+R132+R139</f>
        <v>20276</v>
      </c>
      <c r="S124" s="98"/>
      <c r="T124" s="202">
        <f>T125+SUM(T126:T129)+T132+T139</f>
        <v>2</v>
      </c>
      <c r="U124" s="98"/>
      <c r="V124" s="202">
        <f>V125+SUM(V126:V129)+V132+V139</f>
        <v>0</v>
      </c>
      <c r="W124" s="98"/>
      <c r="X124" s="202">
        <f>X125+SUM(X126:X129)+X132+X139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BK125+SUM(BK126:BK129)+BK132+BK139</f>
        <v>137676</v>
      </c>
    </row>
    <row r="125" s="2" customFormat="1" ht="37.8" customHeight="1">
      <c r="A125" s="33"/>
      <c r="B125" s="34"/>
      <c r="C125" s="204" t="s">
        <v>208</v>
      </c>
      <c r="D125" s="204" t="s">
        <v>209</v>
      </c>
      <c r="E125" s="205" t="s">
        <v>310</v>
      </c>
      <c r="F125" s="206" t="s">
        <v>311</v>
      </c>
      <c r="G125" s="207" t="s">
        <v>212</v>
      </c>
      <c r="H125" s="208">
        <v>20</v>
      </c>
      <c r="I125" s="209">
        <v>5240</v>
      </c>
      <c r="J125" s="210"/>
      <c r="K125" s="209">
        <f>ROUND(P125*H125,2)</f>
        <v>104800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5240</v>
      </c>
      <c r="Q125" s="214">
        <f>ROUND(I125*H125,2)</f>
        <v>104800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104800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104800</v>
      </c>
      <c r="BL125" s="14" t="s">
        <v>214</v>
      </c>
      <c r="BM125" s="217" t="s">
        <v>312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311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2" customFormat="1" ht="24.15" customHeight="1">
      <c r="A127" s="33"/>
      <c r="B127" s="34"/>
      <c r="C127" s="204" t="s">
        <v>255</v>
      </c>
      <c r="D127" s="204" t="s">
        <v>209</v>
      </c>
      <c r="E127" s="205" t="s">
        <v>313</v>
      </c>
      <c r="F127" s="206" t="s">
        <v>314</v>
      </c>
      <c r="G127" s="207" t="s">
        <v>212</v>
      </c>
      <c r="H127" s="208">
        <v>20</v>
      </c>
      <c r="I127" s="209">
        <v>630</v>
      </c>
      <c r="J127" s="210"/>
      <c r="K127" s="209">
        <f>ROUND(P127*H127,2)</f>
        <v>12600</v>
      </c>
      <c r="L127" s="206" t="s">
        <v>213</v>
      </c>
      <c r="M127" s="211"/>
      <c r="N127" s="212" t="s">
        <v>1</v>
      </c>
      <c r="O127" s="213" t="s">
        <v>43</v>
      </c>
      <c r="P127" s="214">
        <f>I127+J127</f>
        <v>630</v>
      </c>
      <c r="Q127" s="214">
        <f>ROUND(I127*H127,2)</f>
        <v>12600</v>
      </c>
      <c r="R127" s="214">
        <f>ROUND(J127*H127,2)</f>
        <v>0</v>
      </c>
      <c r="S127" s="215">
        <v>0</v>
      </c>
      <c r="T127" s="215">
        <f>S127*H127</f>
        <v>0</v>
      </c>
      <c r="U127" s="215">
        <v>0</v>
      </c>
      <c r="V127" s="215">
        <f>U127*H127</f>
        <v>0</v>
      </c>
      <c r="W127" s="215">
        <v>0</v>
      </c>
      <c r="X127" s="215">
        <f>W127*H127</f>
        <v>0</v>
      </c>
      <c r="Y127" s="216" t="s">
        <v>1</v>
      </c>
      <c r="Z127" s="33"/>
      <c r="AA127" s="33"/>
      <c r="AB127" s="33"/>
      <c r="AC127" s="33"/>
      <c r="AD127" s="33"/>
      <c r="AE127" s="33"/>
      <c r="AR127" s="217" t="s">
        <v>214</v>
      </c>
      <c r="AT127" s="217" t="s">
        <v>209</v>
      </c>
      <c r="AU127" s="217" t="s">
        <v>80</v>
      </c>
      <c r="AY127" s="14" t="s">
        <v>215</v>
      </c>
      <c r="BE127" s="218">
        <f>IF(O127="základní",K127,0)</f>
        <v>12600</v>
      </c>
      <c r="BF127" s="218">
        <f>IF(O127="snížená",K127,0)</f>
        <v>0</v>
      </c>
      <c r="BG127" s="218">
        <f>IF(O127="zákl. přenesená",K127,0)</f>
        <v>0</v>
      </c>
      <c r="BH127" s="218">
        <f>IF(O127="sníž. přenesená",K127,0)</f>
        <v>0</v>
      </c>
      <c r="BI127" s="218">
        <f>IF(O127="nulová",K127,0)</f>
        <v>0</v>
      </c>
      <c r="BJ127" s="14" t="s">
        <v>88</v>
      </c>
      <c r="BK127" s="218">
        <f>ROUND(P127*H127,2)</f>
        <v>12600</v>
      </c>
      <c r="BL127" s="14" t="s">
        <v>214</v>
      </c>
      <c r="BM127" s="217" t="s">
        <v>315</v>
      </c>
    </row>
    <row r="128" s="2" customFormat="1">
      <c r="A128" s="33"/>
      <c r="B128" s="34"/>
      <c r="C128" s="35"/>
      <c r="D128" s="219" t="s">
        <v>217</v>
      </c>
      <c r="E128" s="35"/>
      <c r="F128" s="220" t="s">
        <v>314</v>
      </c>
      <c r="G128" s="35"/>
      <c r="H128" s="35"/>
      <c r="I128" s="35"/>
      <c r="J128" s="35"/>
      <c r="K128" s="35"/>
      <c r="L128" s="35"/>
      <c r="M128" s="36"/>
      <c r="N128" s="221"/>
      <c r="O128" s="222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3"/>
      <c r="AA128" s="33"/>
      <c r="AB128" s="33"/>
      <c r="AC128" s="33"/>
      <c r="AD128" s="33"/>
      <c r="AE128" s="33"/>
      <c r="AT128" s="14" t="s">
        <v>217</v>
      </c>
      <c r="AU128" s="14" t="s">
        <v>80</v>
      </c>
    </row>
    <row r="129" s="12" customFormat="1" ht="25.92" customHeight="1">
      <c r="A129" s="12"/>
      <c r="B129" s="223"/>
      <c r="C129" s="224"/>
      <c r="D129" s="225" t="s">
        <v>79</v>
      </c>
      <c r="E129" s="226" t="s">
        <v>218</v>
      </c>
      <c r="F129" s="226" t="s">
        <v>219</v>
      </c>
      <c r="G129" s="224"/>
      <c r="H129" s="224"/>
      <c r="I129" s="224"/>
      <c r="J129" s="224"/>
      <c r="K129" s="227">
        <f>BK129</f>
        <v>962</v>
      </c>
      <c r="L129" s="224"/>
      <c r="M129" s="228"/>
      <c r="N129" s="229"/>
      <c r="O129" s="230"/>
      <c r="P129" s="230"/>
      <c r="Q129" s="231">
        <f>SUM(Q130:Q131)</f>
        <v>0</v>
      </c>
      <c r="R129" s="231">
        <f>SUM(R130:R131)</f>
        <v>962</v>
      </c>
      <c r="S129" s="230"/>
      <c r="T129" s="232">
        <f>SUM(T130:T131)</f>
        <v>2</v>
      </c>
      <c r="U129" s="230"/>
      <c r="V129" s="232">
        <f>SUM(V130:V131)</f>
        <v>0</v>
      </c>
      <c r="W129" s="230"/>
      <c r="X129" s="232">
        <f>SUM(X130:X131)</f>
        <v>0</v>
      </c>
      <c r="Y129" s="233"/>
      <c r="Z129" s="12"/>
      <c r="AA129" s="12"/>
      <c r="AB129" s="12"/>
      <c r="AC129" s="12"/>
      <c r="AD129" s="12"/>
      <c r="AE129" s="12"/>
      <c r="AR129" s="234" t="s">
        <v>220</v>
      </c>
      <c r="AT129" s="235" t="s">
        <v>79</v>
      </c>
      <c r="AU129" s="235" t="s">
        <v>80</v>
      </c>
      <c r="AY129" s="234" t="s">
        <v>215</v>
      </c>
      <c r="BK129" s="236">
        <f>SUM(BK130:BK131)</f>
        <v>962</v>
      </c>
    </row>
    <row r="130" s="2" customFormat="1" ht="24.15" customHeight="1">
      <c r="A130" s="33"/>
      <c r="B130" s="34"/>
      <c r="C130" s="237" t="s">
        <v>220</v>
      </c>
      <c r="D130" s="237" t="s">
        <v>221</v>
      </c>
      <c r="E130" s="238" t="s">
        <v>222</v>
      </c>
      <c r="F130" s="239" t="s">
        <v>223</v>
      </c>
      <c r="G130" s="240" t="s">
        <v>224</v>
      </c>
      <c r="H130" s="241">
        <v>2</v>
      </c>
      <c r="I130" s="242">
        <v>0</v>
      </c>
      <c r="J130" s="242">
        <v>481</v>
      </c>
      <c r="K130" s="242">
        <f>ROUND(P130*H130,2)</f>
        <v>962</v>
      </c>
      <c r="L130" s="239" t="s">
        <v>225</v>
      </c>
      <c r="M130" s="36"/>
      <c r="N130" s="243" t="s">
        <v>1</v>
      </c>
      <c r="O130" s="213" t="s">
        <v>43</v>
      </c>
      <c r="P130" s="214">
        <f>I130+J130</f>
        <v>481</v>
      </c>
      <c r="Q130" s="214">
        <f>ROUND(I130*H130,2)</f>
        <v>0</v>
      </c>
      <c r="R130" s="214">
        <f>ROUND(J130*H130,2)</f>
        <v>962</v>
      </c>
      <c r="S130" s="215">
        <v>1</v>
      </c>
      <c r="T130" s="215">
        <f>S130*H130</f>
        <v>2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1</v>
      </c>
      <c r="Z130" s="33"/>
      <c r="AA130" s="33"/>
      <c r="AB130" s="33"/>
      <c r="AC130" s="33"/>
      <c r="AD130" s="33"/>
      <c r="AE130" s="33"/>
      <c r="AR130" s="217" t="s">
        <v>226</v>
      </c>
      <c r="AT130" s="217" t="s">
        <v>221</v>
      </c>
      <c r="AU130" s="217" t="s">
        <v>88</v>
      </c>
      <c r="AY130" s="14" t="s">
        <v>215</v>
      </c>
      <c r="BE130" s="218">
        <f>IF(O130="základní",K130,0)</f>
        <v>962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4" t="s">
        <v>88</v>
      </c>
      <c r="BK130" s="218">
        <f>ROUND(P130*H130,2)</f>
        <v>962</v>
      </c>
      <c r="BL130" s="14" t="s">
        <v>226</v>
      </c>
      <c r="BM130" s="217" t="s">
        <v>227</v>
      </c>
    </row>
    <row r="131" s="2" customFormat="1">
      <c r="A131" s="33"/>
      <c r="B131" s="34"/>
      <c r="C131" s="35"/>
      <c r="D131" s="219" t="s">
        <v>217</v>
      </c>
      <c r="E131" s="35"/>
      <c r="F131" s="220" t="s">
        <v>228</v>
      </c>
      <c r="G131" s="35"/>
      <c r="H131" s="35"/>
      <c r="I131" s="35"/>
      <c r="J131" s="35"/>
      <c r="K131" s="35"/>
      <c r="L131" s="35"/>
      <c r="M131" s="36"/>
      <c r="N131" s="221"/>
      <c r="O131" s="222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33"/>
      <c r="AA131" s="33"/>
      <c r="AB131" s="33"/>
      <c r="AC131" s="33"/>
      <c r="AD131" s="33"/>
      <c r="AE131" s="33"/>
      <c r="AT131" s="14" t="s">
        <v>217</v>
      </c>
      <c r="AU131" s="14" t="s">
        <v>88</v>
      </c>
    </row>
    <row r="132" s="12" customFormat="1" ht="25.92" customHeight="1">
      <c r="A132" s="12"/>
      <c r="B132" s="223"/>
      <c r="C132" s="224"/>
      <c r="D132" s="225" t="s">
        <v>79</v>
      </c>
      <c r="E132" s="226" t="s">
        <v>229</v>
      </c>
      <c r="F132" s="226" t="s">
        <v>230</v>
      </c>
      <c r="G132" s="224"/>
      <c r="H132" s="224"/>
      <c r="I132" s="224"/>
      <c r="J132" s="224"/>
      <c r="K132" s="227">
        <f>BK132</f>
        <v>14754</v>
      </c>
      <c r="L132" s="224"/>
      <c r="M132" s="228"/>
      <c r="N132" s="229"/>
      <c r="O132" s="230"/>
      <c r="P132" s="230"/>
      <c r="Q132" s="231">
        <f>SUM(Q133:Q138)</f>
        <v>0</v>
      </c>
      <c r="R132" s="231">
        <f>SUM(R133:R138)</f>
        <v>14754</v>
      </c>
      <c r="S132" s="230"/>
      <c r="T132" s="232">
        <f>SUM(T133:T138)</f>
        <v>0</v>
      </c>
      <c r="U132" s="230"/>
      <c r="V132" s="232">
        <f>SUM(V133:V138)</f>
        <v>0</v>
      </c>
      <c r="W132" s="230"/>
      <c r="X132" s="232">
        <f>SUM(X133:X138)</f>
        <v>0</v>
      </c>
      <c r="Y132" s="233"/>
      <c r="Z132" s="12"/>
      <c r="AA132" s="12"/>
      <c r="AB132" s="12"/>
      <c r="AC132" s="12"/>
      <c r="AD132" s="12"/>
      <c r="AE132" s="12"/>
      <c r="AR132" s="234" t="s">
        <v>220</v>
      </c>
      <c r="AT132" s="235" t="s">
        <v>79</v>
      </c>
      <c r="AU132" s="235" t="s">
        <v>80</v>
      </c>
      <c r="AY132" s="234" t="s">
        <v>215</v>
      </c>
      <c r="BK132" s="236">
        <f>SUM(BK133:BK138)</f>
        <v>14754</v>
      </c>
    </row>
    <row r="133" s="2" customFormat="1" ht="24.15" customHeight="1">
      <c r="A133" s="33"/>
      <c r="B133" s="34"/>
      <c r="C133" s="237" t="s">
        <v>316</v>
      </c>
      <c r="D133" s="237" t="s">
        <v>221</v>
      </c>
      <c r="E133" s="238" t="s">
        <v>317</v>
      </c>
      <c r="F133" s="239" t="s">
        <v>318</v>
      </c>
      <c r="G133" s="240" t="s">
        <v>212</v>
      </c>
      <c r="H133" s="241">
        <v>20</v>
      </c>
      <c r="I133" s="242">
        <v>0</v>
      </c>
      <c r="J133" s="242">
        <v>418</v>
      </c>
      <c r="K133" s="242">
        <f>ROUND(P133*H133,2)</f>
        <v>8360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418</v>
      </c>
      <c r="Q133" s="214">
        <f>ROUND(I133*H133,2)</f>
        <v>0</v>
      </c>
      <c r="R133" s="214">
        <f>ROUND(J133*H133,2)</f>
        <v>8360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8360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8360</v>
      </c>
      <c r="BL133" s="14" t="s">
        <v>226</v>
      </c>
      <c r="BM133" s="217" t="s">
        <v>328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320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2" customFormat="1" ht="24.15" customHeight="1">
      <c r="A135" s="33"/>
      <c r="B135" s="34"/>
      <c r="C135" s="237" t="s">
        <v>267</v>
      </c>
      <c r="D135" s="237" t="s">
        <v>221</v>
      </c>
      <c r="E135" s="238" t="s">
        <v>321</v>
      </c>
      <c r="F135" s="239" t="s">
        <v>322</v>
      </c>
      <c r="G135" s="240" t="s">
        <v>212</v>
      </c>
      <c r="H135" s="241">
        <v>20</v>
      </c>
      <c r="I135" s="242">
        <v>0</v>
      </c>
      <c r="J135" s="242">
        <v>26.699999999999999</v>
      </c>
      <c r="K135" s="242">
        <f>ROUND(P135*H135,2)</f>
        <v>534</v>
      </c>
      <c r="L135" s="239" t="s">
        <v>213</v>
      </c>
      <c r="M135" s="36"/>
      <c r="N135" s="243" t="s">
        <v>1</v>
      </c>
      <c r="O135" s="213" t="s">
        <v>43</v>
      </c>
      <c r="P135" s="214">
        <f>I135+J135</f>
        <v>26.699999999999999</v>
      </c>
      <c r="Q135" s="214">
        <f>ROUND(I135*H135,2)</f>
        <v>0</v>
      </c>
      <c r="R135" s="214">
        <f>ROUND(J135*H135,2)</f>
        <v>534</v>
      </c>
      <c r="S135" s="215">
        <v>0</v>
      </c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5">
        <f>W135*H135</f>
        <v>0</v>
      </c>
      <c r="Y135" s="216" t="s">
        <v>1</v>
      </c>
      <c r="Z135" s="33"/>
      <c r="AA135" s="33"/>
      <c r="AB135" s="33"/>
      <c r="AC135" s="33"/>
      <c r="AD135" s="33"/>
      <c r="AE135" s="33"/>
      <c r="AR135" s="217" t="s">
        <v>226</v>
      </c>
      <c r="AT135" s="217" t="s">
        <v>221</v>
      </c>
      <c r="AU135" s="217" t="s">
        <v>88</v>
      </c>
      <c r="AY135" s="14" t="s">
        <v>215</v>
      </c>
      <c r="BE135" s="218">
        <f>IF(O135="základní",K135,0)</f>
        <v>534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14" t="s">
        <v>88</v>
      </c>
      <c r="BK135" s="218">
        <f>ROUND(P135*H135,2)</f>
        <v>534</v>
      </c>
      <c r="BL135" s="14" t="s">
        <v>226</v>
      </c>
      <c r="BM135" s="217" t="s">
        <v>323</v>
      </c>
    </row>
    <row r="136" s="2" customFormat="1">
      <c r="A136" s="33"/>
      <c r="B136" s="34"/>
      <c r="C136" s="35"/>
      <c r="D136" s="219" t="s">
        <v>217</v>
      </c>
      <c r="E136" s="35"/>
      <c r="F136" s="220" t="s">
        <v>322</v>
      </c>
      <c r="G136" s="35"/>
      <c r="H136" s="35"/>
      <c r="I136" s="35"/>
      <c r="J136" s="35"/>
      <c r="K136" s="35"/>
      <c r="L136" s="35"/>
      <c r="M136" s="36"/>
      <c r="N136" s="221"/>
      <c r="O136" s="222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3"/>
      <c r="AA136" s="33"/>
      <c r="AB136" s="33"/>
      <c r="AC136" s="33"/>
      <c r="AD136" s="33"/>
      <c r="AE136" s="33"/>
      <c r="AT136" s="14" t="s">
        <v>217</v>
      </c>
      <c r="AU136" s="14" t="s">
        <v>88</v>
      </c>
    </row>
    <row r="137" s="2" customFormat="1" ht="24.15" customHeight="1">
      <c r="A137" s="33"/>
      <c r="B137" s="34"/>
      <c r="C137" s="237" t="s">
        <v>262</v>
      </c>
      <c r="D137" s="237" t="s">
        <v>221</v>
      </c>
      <c r="E137" s="238" t="s">
        <v>324</v>
      </c>
      <c r="F137" s="239" t="s">
        <v>325</v>
      </c>
      <c r="G137" s="240" t="s">
        <v>212</v>
      </c>
      <c r="H137" s="241">
        <v>20</v>
      </c>
      <c r="I137" s="242">
        <v>0</v>
      </c>
      <c r="J137" s="242">
        <v>293</v>
      </c>
      <c r="K137" s="242">
        <f>ROUND(P137*H137,2)</f>
        <v>5860</v>
      </c>
      <c r="L137" s="239" t="s">
        <v>213</v>
      </c>
      <c r="M137" s="36"/>
      <c r="N137" s="243" t="s">
        <v>1</v>
      </c>
      <c r="O137" s="213" t="s">
        <v>43</v>
      </c>
      <c r="P137" s="214">
        <f>I137+J137</f>
        <v>293</v>
      </c>
      <c r="Q137" s="214">
        <f>ROUND(I137*H137,2)</f>
        <v>0</v>
      </c>
      <c r="R137" s="214">
        <f>ROUND(J137*H137,2)</f>
        <v>5860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226</v>
      </c>
      <c r="AT137" s="217" t="s">
        <v>221</v>
      </c>
      <c r="AU137" s="217" t="s">
        <v>88</v>
      </c>
      <c r="AY137" s="14" t="s">
        <v>215</v>
      </c>
      <c r="BE137" s="218">
        <f>IF(O137="základní",K137,0)</f>
        <v>5860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88</v>
      </c>
      <c r="BK137" s="218">
        <f>ROUND(P137*H137,2)</f>
        <v>5860</v>
      </c>
      <c r="BL137" s="14" t="s">
        <v>226</v>
      </c>
      <c r="BM137" s="217" t="s">
        <v>326</v>
      </c>
    </row>
    <row r="138" s="2" customFormat="1">
      <c r="A138" s="33"/>
      <c r="B138" s="34"/>
      <c r="C138" s="35"/>
      <c r="D138" s="219" t="s">
        <v>217</v>
      </c>
      <c r="E138" s="35"/>
      <c r="F138" s="220" t="s">
        <v>325</v>
      </c>
      <c r="G138" s="35"/>
      <c r="H138" s="35"/>
      <c r="I138" s="35"/>
      <c r="J138" s="35"/>
      <c r="K138" s="35"/>
      <c r="L138" s="35"/>
      <c r="M138" s="36"/>
      <c r="N138" s="221"/>
      <c r="O138" s="222"/>
      <c r="P138" s="85"/>
      <c r="Q138" s="85"/>
      <c r="R138" s="85"/>
      <c r="S138" s="85"/>
      <c r="T138" s="85"/>
      <c r="U138" s="85"/>
      <c r="V138" s="85"/>
      <c r="W138" s="85"/>
      <c r="X138" s="85"/>
      <c r="Y138" s="86"/>
      <c r="Z138" s="33"/>
      <c r="AA138" s="33"/>
      <c r="AB138" s="33"/>
      <c r="AC138" s="33"/>
      <c r="AD138" s="33"/>
      <c r="AE138" s="33"/>
      <c r="AT138" s="14" t="s">
        <v>217</v>
      </c>
      <c r="AU138" s="14" t="s">
        <v>88</v>
      </c>
    </row>
    <row r="139" s="12" customFormat="1" ht="25.92" customHeight="1">
      <c r="A139" s="12"/>
      <c r="B139" s="223"/>
      <c r="C139" s="224"/>
      <c r="D139" s="225" t="s">
        <v>79</v>
      </c>
      <c r="E139" s="226" t="s">
        <v>240</v>
      </c>
      <c r="F139" s="226" t="s">
        <v>241</v>
      </c>
      <c r="G139" s="224"/>
      <c r="H139" s="224"/>
      <c r="I139" s="224"/>
      <c r="J139" s="224"/>
      <c r="K139" s="227">
        <f>BK139</f>
        <v>4560</v>
      </c>
      <c r="L139" s="224"/>
      <c r="M139" s="228"/>
      <c r="N139" s="229"/>
      <c r="O139" s="230"/>
      <c r="P139" s="230"/>
      <c r="Q139" s="231">
        <f>Q140</f>
        <v>0</v>
      </c>
      <c r="R139" s="231">
        <f>R140</f>
        <v>4560</v>
      </c>
      <c r="S139" s="230"/>
      <c r="T139" s="232">
        <f>T140</f>
        <v>0</v>
      </c>
      <c r="U139" s="230"/>
      <c r="V139" s="232">
        <f>V140</f>
        <v>0</v>
      </c>
      <c r="W139" s="230"/>
      <c r="X139" s="232">
        <f>X140</f>
        <v>0</v>
      </c>
      <c r="Y139" s="233"/>
      <c r="Z139" s="12"/>
      <c r="AA139" s="12"/>
      <c r="AB139" s="12"/>
      <c r="AC139" s="12"/>
      <c r="AD139" s="12"/>
      <c r="AE139" s="12"/>
      <c r="AR139" s="234" t="s">
        <v>242</v>
      </c>
      <c r="AT139" s="235" t="s">
        <v>79</v>
      </c>
      <c r="AU139" s="235" t="s">
        <v>80</v>
      </c>
      <c r="AY139" s="234" t="s">
        <v>215</v>
      </c>
      <c r="BK139" s="236">
        <f>BK140</f>
        <v>4560</v>
      </c>
    </row>
    <row r="140" s="12" customFormat="1" ht="22.8" customHeight="1">
      <c r="A140" s="12"/>
      <c r="B140" s="223"/>
      <c r="C140" s="224"/>
      <c r="D140" s="225" t="s">
        <v>79</v>
      </c>
      <c r="E140" s="244" t="s">
        <v>243</v>
      </c>
      <c r="F140" s="244" t="s">
        <v>244</v>
      </c>
      <c r="G140" s="224"/>
      <c r="H140" s="224"/>
      <c r="I140" s="224"/>
      <c r="J140" s="224"/>
      <c r="K140" s="245">
        <f>BK140</f>
        <v>4560</v>
      </c>
      <c r="L140" s="224"/>
      <c r="M140" s="228"/>
      <c r="N140" s="229"/>
      <c r="O140" s="230"/>
      <c r="P140" s="230"/>
      <c r="Q140" s="231">
        <f>SUM(Q141:Q142)</f>
        <v>0</v>
      </c>
      <c r="R140" s="231">
        <f>SUM(R141:R142)</f>
        <v>4560</v>
      </c>
      <c r="S140" s="230"/>
      <c r="T140" s="232">
        <f>SUM(T141:T142)</f>
        <v>0</v>
      </c>
      <c r="U140" s="230"/>
      <c r="V140" s="232">
        <f>SUM(V141:V142)</f>
        <v>0</v>
      </c>
      <c r="W140" s="230"/>
      <c r="X140" s="232">
        <f>SUM(X141:X142)</f>
        <v>0</v>
      </c>
      <c r="Y140" s="233"/>
      <c r="Z140" s="12"/>
      <c r="AA140" s="12"/>
      <c r="AB140" s="12"/>
      <c r="AC140" s="12"/>
      <c r="AD140" s="12"/>
      <c r="AE140" s="12"/>
      <c r="AR140" s="234" t="s">
        <v>242</v>
      </c>
      <c r="AT140" s="235" t="s">
        <v>79</v>
      </c>
      <c r="AU140" s="235" t="s">
        <v>88</v>
      </c>
      <c r="AY140" s="234" t="s">
        <v>215</v>
      </c>
      <c r="BK140" s="236">
        <f>SUM(BK141:BK142)</f>
        <v>4560</v>
      </c>
    </row>
    <row r="141" s="2" customFormat="1" ht="24.15" customHeight="1">
      <c r="A141" s="33"/>
      <c r="B141" s="34"/>
      <c r="C141" s="237" t="s">
        <v>242</v>
      </c>
      <c r="D141" s="237" t="s">
        <v>221</v>
      </c>
      <c r="E141" s="238" t="s">
        <v>245</v>
      </c>
      <c r="F141" s="239" t="s">
        <v>246</v>
      </c>
      <c r="G141" s="240" t="s">
        <v>247</v>
      </c>
      <c r="H141" s="241">
        <v>240</v>
      </c>
      <c r="I141" s="242">
        <v>0</v>
      </c>
      <c r="J141" s="242">
        <v>19</v>
      </c>
      <c r="K141" s="242">
        <f>ROUND(P141*H141,2)</f>
        <v>4560</v>
      </c>
      <c r="L141" s="239" t="s">
        <v>225</v>
      </c>
      <c r="M141" s="36"/>
      <c r="N141" s="243" t="s">
        <v>1</v>
      </c>
      <c r="O141" s="213" t="s">
        <v>43</v>
      </c>
      <c r="P141" s="214">
        <f>I141+J141</f>
        <v>19</v>
      </c>
      <c r="Q141" s="214">
        <f>ROUND(I141*H141,2)</f>
        <v>0</v>
      </c>
      <c r="R141" s="214">
        <f>ROUND(J141*H141,2)</f>
        <v>4560</v>
      </c>
      <c r="S141" s="215">
        <v>0</v>
      </c>
      <c r="T141" s="215">
        <f>S141*H141</f>
        <v>0</v>
      </c>
      <c r="U141" s="215">
        <v>0</v>
      </c>
      <c r="V141" s="215">
        <f>U141*H141</f>
        <v>0</v>
      </c>
      <c r="W141" s="215">
        <v>0</v>
      </c>
      <c r="X141" s="215">
        <f>W141*H141</f>
        <v>0</v>
      </c>
      <c r="Y141" s="216" t="s">
        <v>1</v>
      </c>
      <c r="Z141" s="33"/>
      <c r="AA141" s="33"/>
      <c r="AB141" s="33"/>
      <c r="AC141" s="33"/>
      <c r="AD141" s="33"/>
      <c r="AE141" s="33"/>
      <c r="AR141" s="217" t="s">
        <v>248</v>
      </c>
      <c r="AT141" s="217" t="s">
        <v>221</v>
      </c>
      <c r="AU141" s="217" t="s">
        <v>90</v>
      </c>
      <c r="AY141" s="14" t="s">
        <v>215</v>
      </c>
      <c r="BE141" s="218">
        <f>IF(O141="základní",K141,0)</f>
        <v>4560</v>
      </c>
      <c r="BF141" s="218">
        <f>IF(O141="snížená",K141,0)</f>
        <v>0</v>
      </c>
      <c r="BG141" s="218">
        <f>IF(O141="zákl. přenesená",K141,0)</f>
        <v>0</v>
      </c>
      <c r="BH141" s="218">
        <f>IF(O141="sníž. přenesená",K141,0)</f>
        <v>0</v>
      </c>
      <c r="BI141" s="218">
        <f>IF(O141="nulová",K141,0)</f>
        <v>0</v>
      </c>
      <c r="BJ141" s="14" t="s">
        <v>88</v>
      </c>
      <c r="BK141" s="218">
        <f>ROUND(P141*H141,2)</f>
        <v>4560</v>
      </c>
      <c r="BL141" s="14" t="s">
        <v>248</v>
      </c>
      <c r="BM141" s="217" t="s">
        <v>249</v>
      </c>
    </row>
    <row r="142" s="2" customFormat="1">
      <c r="A142" s="33"/>
      <c r="B142" s="34"/>
      <c r="C142" s="35"/>
      <c r="D142" s="219" t="s">
        <v>217</v>
      </c>
      <c r="E142" s="35"/>
      <c r="F142" s="220" t="s">
        <v>246</v>
      </c>
      <c r="G142" s="35"/>
      <c r="H142" s="35"/>
      <c r="I142" s="35"/>
      <c r="J142" s="35"/>
      <c r="K142" s="35"/>
      <c r="L142" s="35"/>
      <c r="M142" s="36"/>
      <c r="N142" s="246"/>
      <c r="O142" s="247"/>
      <c r="P142" s="248"/>
      <c r="Q142" s="248"/>
      <c r="R142" s="248"/>
      <c r="S142" s="248"/>
      <c r="T142" s="248"/>
      <c r="U142" s="248"/>
      <c r="V142" s="248"/>
      <c r="W142" s="248"/>
      <c r="X142" s="248"/>
      <c r="Y142" s="249"/>
      <c r="Z142" s="33"/>
      <c r="AA142" s="33"/>
      <c r="AB142" s="33"/>
      <c r="AC142" s="33"/>
      <c r="AD142" s="33"/>
      <c r="AE142" s="33"/>
      <c r="AT142" s="14" t="s">
        <v>217</v>
      </c>
      <c r="AU142" s="14" t="s">
        <v>90</v>
      </c>
    </row>
    <row r="143" s="2" customFormat="1" ht="6.96" customHeight="1">
      <c r="A143" s="33"/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36"/>
      <c r="N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sheet="1" autoFilter="0" formatColumns="0" formatRows="0" objects="1" scenarios="1" spinCount="100000" saltValue="Ylfz/tarOZiwDNa6qJEf0uEdzGBFNT/XvyLLD+pe8XcIV39DNQ9sbFWudoz1Ln+33Gi0gZ1PCS4RnXPfYsA5Xw==" hashValue="pPqvcwRlQLr4ivNzgKDza3hueSzRl3+R5s0iiIl9KN2YFk5nGni9F5I5wS5r8FL8JO81lahT35kW38HgI6Fl3Q==" algorithmName="SHA-512" password="CC35"/>
  <autoFilter ref="C123:L14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153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329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137676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117400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20276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137676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SUM(BE124:BE142)),  2)</f>
        <v>137676</v>
      </c>
      <c r="G37" s="33"/>
      <c r="H37" s="33"/>
      <c r="I37" s="156">
        <v>0.20999999999999999</v>
      </c>
      <c r="J37" s="33"/>
      <c r="K37" s="150">
        <f>ROUND(((SUM(BE103:BE104) + SUM(BE124:BE142))*I37),  2)</f>
        <v>28911.959999999999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SUM(BF124:BF142)),  2)</f>
        <v>0</v>
      </c>
      <c r="G38" s="33"/>
      <c r="H38" s="33"/>
      <c r="I38" s="156">
        <v>0.14999999999999999</v>
      </c>
      <c r="J38" s="33"/>
      <c r="K38" s="150">
        <f>ROUND(((SUM(BF103:BF104) + SUM(BF124:BF142))*I38),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SUM(BG124:BG142)),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SUM(BH124:BH142)),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SUM(BI124:BI142)),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166587.95999999999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PS22 - Horní Cerekev - Dobrá Voda PZZ K km 5,553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117400</v>
      </c>
      <c r="J96" s="104">
        <f>R124</f>
        <v>20276</v>
      </c>
      <c r="K96" s="104">
        <f>K124</f>
        <v>137676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Q129</f>
        <v>0</v>
      </c>
      <c r="J97" s="183">
        <f>R129</f>
        <v>962</v>
      </c>
      <c r="K97" s="183">
        <f>K129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Q132</f>
        <v>0</v>
      </c>
      <c r="J98" s="183">
        <f>R132</f>
        <v>14754</v>
      </c>
      <c r="K98" s="183">
        <f>K132</f>
        <v>14754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Q139</f>
        <v>0</v>
      </c>
      <c r="J99" s="183">
        <f>R139</f>
        <v>4560</v>
      </c>
      <c r="K99" s="183">
        <f>K139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Q140</f>
        <v>0</v>
      </c>
      <c r="J100" s="189">
        <f>R140</f>
        <v>4560</v>
      </c>
      <c r="K100" s="189">
        <f>K140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137676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PS22 - Horní Cerekev - Dobrá Voda PZZ K km 5,553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137676</v>
      </c>
      <c r="L124" s="35"/>
      <c r="M124" s="36"/>
      <c r="N124" s="97"/>
      <c r="O124" s="200"/>
      <c r="P124" s="98"/>
      <c r="Q124" s="201">
        <f>Q125+SUM(Q126:Q129)+Q132+Q139</f>
        <v>117400</v>
      </c>
      <c r="R124" s="201">
        <f>R125+SUM(R126:R129)+R132+R139</f>
        <v>20276</v>
      </c>
      <c r="S124" s="98"/>
      <c r="T124" s="202">
        <f>T125+SUM(T126:T129)+T132+T139</f>
        <v>2</v>
      </c>
      <c r="U124" s="98"/>
      <c r="V124" s="202">
        <f>V125+SUM(V126:V129)+V132+V139</f>
        <v>0</v>
      </c>
      <c r="W124" s="98"/>
      <c r="X124" s="202">
        <f>X125+SUM(X126:X129)+X132+X139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BK125+SUM(BK126:BK129)+BK132+BK139</f>
        <v>137676</v>
      </c>
    </row>
    <row r="125" s="2" customFormat="1" ht="37.8" customHeight="1">
      <c r="A125" s="33"/>
      <c r="B125" s="34"/>
      <c r="C125" s="204" t="s">
        <v>208</v>
      </c>
      <c r="D125" s="204" t="s">
        <v>209</v>
      </c>
      <c r="E125" s="205" t="s">
        <v>310</v>
      </c>
      <c r="F125" s="206" t="s">
        <v>311</v>
      </c>
      <c r="G125" s="207" t="s">
        <v>212</v>
      </c>
      <c r="H125" s="208">
        <v>20</v>
      </c>
      <c r="I125" s="209">
        <v>5240</v>
      </c>
      <c r="J125" s="210"/>
      <c r="K125" s="209">
        <f>ROUND(P125*H125,2)</f>
        <v>104800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5240</v>
      </c>
      <c r="Q125" s="214">
        <f>ROUND(I125*H125,2)</f>
        <v>104800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104800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104800</v>
      </c>
      <c r="BL125" s="14" t="s">
        <v>214</v>
      </c>
      <c r="BM125" s="217" t="s">
        <v>312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311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2" customFormat="1" ht="24.15" customHeight="1">
      <c r="A127" s="33"/>
      <c r="B127" s="34"/>
      <c r="C127" s="204" t="s">
        <v>255</v>
      </c>
      <c r="D127" s="204" t="s">
        <v>209</v>
      </c>
      <c r="E127" s="205" t="s">
        <v>313</v>
      </c>
      <c r="F127" s="206" t="s">
        <v>314</v>
      </c>
      <c r="G127" s="207" t="s">
        <v>212</v>
      </c>
      <c r="H127" s="208">
        <v>20</v>
      </c>
      <c r="I127" s="209">
        <v>630</v>
      </c>
      <c r="J127" s="210"/>
      <c r="K127" s="209">
        <f>ROUND(P127*H127,2)</f>
        <v>12600</v>
      </c>
      <c r="L127" s="206" t="s">
        <v>213</v>
      </c>
      <c r="M127" s="211"/>
      <c r="N127" s="212" t="s">
        <v>1</v>
      </c>
      <c r="O127" s="213" t="s">
        <v>43</v>
      </c>
      <c r="P127" s="214">
        <f>I127+J127</f>
        <v>630</v>
      </c>
      <c r="Q127" s="214">
        <f>ROUND(I127*H127,2)</f>
        <v>12600</v>
      </c>
      <c r="R127" s="214">
        <f>ROUND(J127*H127,2)</f>
        <v>0</v>
      </c>
      <c r="S127" s="215">
        <v>0</v>
      </c>
      <c r="T127" s="215">
        <f>S127*H127</f>
        <v>0</v>
      </c>
      <c r="U127" s="215">
        <v>0</v>
      </c>
      <c r="V127" s="215">
        <f>U127*H127</f>
        <v>0</v>
      </c>
      <c r="W127" s="215">
        <v>0</v>
      </c>
      <c r="X127" s="215">
        <f>W127*H127</f>
        <v>0</v>
      </c>
      <c r="Y127" s="216" t="s">
        <v>1</v>
      </c>
      <c r="Z127" s="33"/>
      <c r="AA127" s="33"/>
      <c r="AB127" s="33"/>
      <c r="AC127" s="33"/>
      <c r="AD127" s="33"/>
      <c r="AE127" s="33"/>
      <c r="AR127" s="217" t="s">
        <v>214</v>
      </c>
      <c r="AT127" s="217" t="s">
        <v>209</v>
      </c>
      <c r="AU127" s="217" t="s">
        <v>80</v>
      </c>
      <c r="AY127" s="14" t="s">
        <v>215</v>
      </c>
      <c r="BE127" s="218">
        <f>IF(O127="základní",K127,0)</f>
        <v>12600</v>
      </c>
      <c r="BF127" s="218">
        <f>IF(O127="snížená",K127,0)</f>
        <v>0</v>
      </c>
      <c r="BG127" s="218">
        <f>IF(O127="zákl. přenesená",K127,0)</f>
        <v>0</v>
      </c>
      <c r="BH127" s="218">
        <f>IF(O127="sníž. přenesená",K127,0)</f>
        <v>0</v>
      </c>
      <c r="BI127" s="218">
        <f>IF(O127="nulová",K127,0)</f>
        <v>0</v>
      </c>
      <c r="BJ127" s="14" t="s">
        <v>88</v>
      </c>
      <c r="BK127" s="218">
        <f>ROUND(P127*H127,2)</f>
        <v>12600</v>
      </c>
      <c r="BL127" s="14" t="s">
        <v>214</v>
      </c>
      <c r="BM127" s="217" t="s">
        <v>315</v>
      </c>
    </row>
    <row r="128" s="2" customFormat="1">
      <c r="A128" s="33"/>
      <c r="B128" s="34"/>
      <c r="C128" s="35"/>
      <c r="D128" s="219" t="s">
        <v>217</v>
      </c>
      <c r="E128" s="35"/>
      <c r="F128" s="220" t="s">
        <v>314</v>
      </c>
      <c r="G128" s="35"/>
      <c r="H128" s="35"/>
      <c r="I128" s="35"/>
      <c r="J128" s="35"/>
      <c r="K128" s="35"/>
      <c r="L128" s="35"/>
      <c r="M128" s="36"/>
      <c r="N128" s="221"/>
      <c r="O128" s="222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3"/>
      <c r="AA128" s="33"/>
      <c r="AB128" s="33"/>
      <c r="AC128" s="33"/>
      <c r="AD128" s="33"/>
      <c r="AE128" s="33"/>
      <c r="AT128" s="14" t="s">
        <v>217</v>
      </c>
      <c r="AU128" s="14" t="s">
        <v>80</v>
      </c>
    </row>
    <row r="129" s="12" customFormat="1" ht="25.92" customHeight="1">
      <c r="A129" s="12"/>
      <c r="B129" s="223"/>
      <c r="C129" s="224"/>
      <c r="D129" s="225" t="s">
        <v>79</v>
      </c>
      <c r="E129" s="226" t="s">
        <v>218</v>
      </c>
      <c r="F129" s="226" t="s">
        <v>219</v>
      </c>
      <c r="G129" s="224"/>
      <c r="H129" s="224"/>
      <c r="I129" s="224"/>
      <c r="J129" s="224"/>
      <c r="K129" s="227">
        <f>BK129</f>
        <v>962</v>
      </c>
      <c r="L129" s="224"/>
      <c r="M129" s="228"/>
      <c r="N129" s="229"/>
      <c r="O129" s="230"/>
      <c r="P129" s="230"/>
      <c r="Q129" s="231">
        <f>SUM(Q130:Q131)</f>
        <v>0</v>
      </c>
      <c r="R129" s="231">
        <f>SUM(R130:R131)</f>
        <v>962</v>
      </c>
      <c r="S129" s="230"/>
      <c r="T129" s="232">
        <f>SUM(T130:T131)</f>
        <v>2</v>
      </c>
      <c r="U129" s="230"/>
      <c r="V129" s="232">
        <f>SUM(V130:V131)</f>
        <v>0</v>
      </c>
      <c r="W129" s="230"/>
      <c r="X129" s="232">
        <f>SUM(X130:X131)</f>
        <v>0</v>
      </c>
      <c r="Y129" s="233"/>
      <c r="Z129" s="12"/>
      <c r="AA129" s="12"/>
      <c r="AB129" s="12"/>
      <c r="AC129" s="12"/>
      <c r="AD129" s="12"/>
      <c r="AE129" s="12"/>
      <c r="AR129" s="234" t="s">
        <v>220</v>
      </c>
      <c r="AT129" s="235" t="s">
        <v>79</v>
      </c>
      <c r="AU129" s="235" t="s">
        <v>80</v>
      </c>
      <c r="AY129" s="234" t="s">
        <v>215</v>
      </c>
      <c r="BK129" s="236">
        <f>SUM(BK130:BK131)</f>
        <v>962</v>
      </c>
    </row>
    <row r="130" s="2" customFormat="1" ht="24.15" customHeight="1">
      <c r="A130" s="33"/>
      <c r="B130" s="34"/>
      <c r="C130" s="237" t="s">
        <v>220</v>
      </c>
      <c r="D130" s="237" t="s">
        <v>221</v>
      </c>
      <c r="E130" s="238" t="s">
        <v>222</v>
      </c>
      <c r="F130" s="239" t="s">
        <v>223</v>
      </c>
      <c r="G130" s="240" t="s">
        <v>224</v>
      </c>
      <c r="H130" s="241">
        <v>2</v>
      </c>
      <c r="I130" s="242">
        <v>0</v>
      </c>
      <c r="J130" s="242">
        <v>481</v>
      </c>
      <c r="K130" s="242">
        <f>ROUND(P130*H130,2)</f>
        <v>962</v>
      </c>
      <c r="L130" s="239" t="s">
        <v>225</v>
      </c>
      <c r="M130" s="36"/>
      <c r="N130" s="243" t="s">
        <v>1</v>
      </c>
      <c r="O130" s="213" t="s">
        <v>43</v>
      </c>
      <c r="P130" s="214">
        <f>I130+J130</f>
        <v>481</v>
      </c>
      <c r="Q130" s="214">
        <f>ROUND(I130*H130,2)</f>
        <v>0</v>
      </c>
      <c r="R130" s="214">
        <f>ROUND(J130*H130,2)</f>
        <v>962</v>
      </c>
      <c r="S130" s="215">
        <v>1</v>
      </c>
      <c r="T130" s="215">
        <f>S130*H130</f>
        <v>2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1</v>
      </c>
      <c r="Z130" s="33"/>
      <c r="AA130" s="33"/>
      <c r="AB130" s="33"/>
      <c r="AC130" s="33"/>
      <c r="AD130" s="33"/>
      <c r="AE130" s="33"/>
      <c r="AR130" s="217" t="s">
        <v>226</v>
      </c>
      <c r="AT130" s="217" t="s">
        <v>221</v>
      </c>
      <c r="AU130" s="217" t="s">
        <v>88</v>
      </c>
      <c r="AY130" s="14" t="s">
        <v>215</v>
      </c>
      <c r="BE130" s="218">
        <f>IF(O130="základní",K130,0)</f>
        <v>962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4" t="s">
        <v>88</v>
      </c>
      <c r="BK130" s="218">
        <f>ROUND(P130*H130,2)</f>
        <v>962</v>
      </c>
      <c r="BL130" s="14" t="s">
        <v>226</v>
      </c>
      <c r="BM130" s="217" t="s">
        <v>227</v>
      </c>
    </row>
    <row r="131" s="2" customFormat="1">
      <c r="A131" s="33"/>
      <c r="B131" s="34"/>
      <c r="C131" s="35"/>
      <c r="D131" s="219" t="s">
        <v>217</v>
      </c>
      <c r="E131" s="35"/>
      <c r="F131" s="220" t="s">
        <v>228</v>
      </c>
      <c r="G131" s="35"/>
      <c r="H131" s="35"/>
      <c r="I131" s="35"/>
      <c r="J131" s="35"/>
      <c r="K131" s="35"/>
      <c r="L131" s="35"/>
      <c r="M131" s="36"/>
      <c r="N131" s="221"/>
      <c r="O131" s="222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33"/>
      <c r="AA131" s="33"/>
      <c r="AB131" s="33"/>
      <c r="AC131" s="33"/>
      <c r="AD131" s="33"/>
      <c r="AE131" s="33"/>
      <c r="AT131" s="14" t="s">
        <v>217</v>
      </c>
      <c r="AU131" s="14" t="s">
        <v>88</v>
      </c>
    </row>
    <row r="132" s="12" customFormat="1" ht="25.92" customHeight="1">
      <c r="A132" s="12"/>
      <c r="B132" s="223"/>
      <c r="C132" s="224"/>
      <c r="D132" s="225" t="s">
        <v>79</v>
      </c>
      <c r="E132" s="226" t="s">
        <v>229</v>
      </c>
      <c r="F132" s="226" t="s">
        <v>230</v>
      </c>
      <c r="G132" s="224"/>
      <c r="H132" s="224"/>
      <c r="I132" s="224"/>
      <c r="J132" s="224"/>
      <c r="K132" s="227">
        <f>BK132</f>
        <v>14754</v>
      </c>
      <c r="L132" s="224"/>
      <c r="M132" s="228"/>
      <c r="N132" s="229"/>
      <c r="O132" s="230"/>
      <c r="P132" s="230"/>
      <c r="Q132" s="231">
        <f>SUM(Q133:Q138)</f>
        <v>0</v>
      </c>
      <c r="R132" s="231">
        <f>SUM(R133:R138)</f>
        <v>14754</v>
      </c>
      <c r="S132" s="230"/>
      <c r="T132" s="232">
        <f>SUM(T133:T138)</f>
        <v>0</v>
      </c>
      <c r="U132" s="230"/>
      <c r="V132" s="232">
        <f>SUM(V133:V138)</f>
        <v>0</v>
      </c>
      <c r="W132" s="230"/>
      <c r="X132" s="232">
        <f>SUM(X133:X138)</f>
        <v>0</v>
      </c>
      <c r="Y132" s="233"/>
      <c r="Z132" s="12"/>
      <c r="AA132" s="12"/>
      <c r="AB132" s="12"/>
      <c r="AC132" s="12"/>
      <c r="AD132" s="12"/>
      <c r="AE132" s="12"/>
      <c r="AR132" s="234" t="s">
        <v>220</v>
      </c>
      <c r="AT132" s="235" t="s">
        <v>79</v>
      </c>
      <c r="AU132" s="235" t="s">
        <v>80</v>
      </c>
      <c r="AY132" s="234" t="s">
        <v>215</v>
      </c>
      <c r="BK132" s="236">
        <f>SUM(BK133:BK138)</f>
        <v>14754</v>
      </c>
    </row>
    <row r="133" s="2" customFormat="1" ht="24.15" customHeight="1">
      <c r="A133" s="33"/>
      <c r="B133" s="34"/>
      <c r="C133" s="237" t="s">
        <v>316</v>
      </c>
      <c r="D133" s="237" t="s">
        <v>221</v>
      </c>
      <c r="E133" s="238" t="s">
        <v>317</v>
      </c>
      <c r="F133" s="239" t="s">
        <v>318</v>
      </c>
      <c r="G133" s="240" t="s">
        <v>212</v>
      </c>
      <c r="H133" s="241">
        <v>20</v>
      </c>
      <c r="I133" s="242">
        <v>0</v>
      </c>
      <c r="J133" s="242">
        <v>418</v>
      </c>
      <c r="K133" s="242">
        <f>ROUND(P133*H133,2)</f>
        <v>8360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418</v>
      </c>
      <c r="Q133" s="214">
        <f>ROUND(I133*H133,2)</f>
        <v>0</v>
      </c>
      <c r="R133" s="214">
        <f>ROUND(J133*H133,2)</f>
        <v>8360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8360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8360</v>
      </c>
      <c r="BL133" s="14" t="s">
        <v>226</v>
      </c>
      <c r="BM133" s="217" t="s">
        <v>330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320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2" customFormat="1" ht="24.15" customHeight="1">
      <c r="A135" s="33"/>
      <c r="B135" s="34"/>
      <c r="C135" s="237" t="s">
        <v>267</v>
      </c>
      <c r="D135" s="237" t="s">
        <v>221</v>
      </c>
      <c r="E135" s="238" t="s">
        <v>321</v>
      </c>
      <c r="F135" s="239" t="s">
        <v>322</v>
      </c>
      <c r="G135" s="240" t="s">
        <v>212</v>
      </c>
      <c r="H135" s="241">
        <v>20</v>
      </c>
      <c r="I135" s="242">
        <v>0</v>
      </c>
      <c r="J135" s="242">
        <v>26.699999999999999</v>
      </c>
      <c r="K135" s="242">
        <f>ROUND(P135*H135,2)</f>
        <v>534</v>
      </c>
      <c r="L135" s="239" t="s">
        <v>213</v>
      </c>
      <c r="M135" s="36"/>
      <c r="N135" s="243" t="s">
        <v>1</v>
      </c>
      <c r="O135" s="213" t="s">
        <v>43</v>
      </c>
      <c r="P135" s="214">
        <f>I135+J135</f>
        <v>26.699999999999999</v>
      </c>
      <c r="Q135" s="214">
        <f>ROUND(I135*H135,2)</f>
        <v>0</v>
      </c>
      <c r="R135" s="214">
        <f>ROUND(J135*H135,2)</f>
        <v>534</v>
      </c>
      <c r="S135" s="215">
        <v>0</v>
      </c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5">
        <f>W135*H135</f>
        <v>0</v>
      </c>
      <c r="Y135" s="216" t="s">
        <v>1</v>
      </c>
      <c r="Z135" s="33"/>
      <c r="AA135" s="33"/>
      <c r="AB135" s="33"/>
      <c r="AC135" s="33"/>
      <c r="AD135" s="33"/>
      <c r="AE135" s="33"/>
      <c r="AR135" s="217" t="s">
        <v>226</v>
      </c>
      <c r="AT135" s="217" t="s">
        <v>221</v>
      </c>
      <c r="AU135" s="217" t="s">
        <v>88</v>
      </c>
      <c r="AY135" s="14" t="s">
        <v>215</v>
      </c>
      <c r="BE135" s="218">
        <f>IF(O135="základní",K135,0)</f>
        <v>534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14" t="s">
        <v>88</v>
      </c>
      <c r="BK135" s="218">
        <f>ROUND(P135*H135,2)</f>
        <v>534</v>
      </c>
      <c r="BL135" s="14" t="s">
        <v>226</v>
      </c>
      <c r="BM135" s="217" t="s">
        <v>323</v>
      </c>
    </row>
    <row r="136" s="2" customFormat="1">
      <c r="A136" s="33"/>
      <c r="B136" s="34"/>
      <c r="C136" s="35"/>
      <c r="D136" s="219" t="s">
        <v>217</v>
      </c>
      <c r="E136" s="35"/>
      <c r="F136" s="220" t="s">
        <v>322</v>
      </c>
      <c r="G136" s="35"/>
      <c r="H136" s="35"/>
      <c r="I136" s="35"/>
      <c r="J136" s="35"/>
      <c r="K136" s="35"/>
      <c r="L136" s="35"/>
      <c r="M136" s="36"/>
      <c r="N136" s="221"/>
      <c r="O136" s="222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3"/>
      <c r="AA136" s="33"/>
      <c r="AB136" s="33"/>
      <c r="AC136" s="33"/>
      <c r="AD136" s="33"/>
      <c r="AE136" s="33"/>
      <c r="AT136" s="14" t="s">
        <v>217</v>
      </c>
      <c r="AU136" s="14" t="s">
        <v>88</v>
      </c>
    </row>
    <row r="137" s="2" customFormat="1" ht="24.15" customHeight="1">
      <c r="A137" s="33"/>
      <c r="B137" s="34"/>
      <c r="C137" s="237" t="s">
        <v>262</v>
      </c>
      <c r="D137" s="237" t="s">
        <v>221</v>
      </c>
      <c r="E137" s="238" t="s">
        <v>324</v>
      </c>
      <c r="F137" s="239" t="s">
        <v>325</v>
      </c>
      <c r="G137" s="240" t="s">
        <v>212</v>
      </c>
      <c r="H137" s="241">
        <v>20</v>
      </c>
      <c r="I137" s="242">
        <v>0</v>
      </c>
      <c r="J137" s="242">
        <v>293</v>
      </c>
      <c r="K137" s="242">
        <f>ROUND(P137*H137,2)</f>
        <v>5860</v>
      </c>
      <c r="L137" s="239" t="s">
        <v>213</v>
      </c>
      <c r="M137" s="36"/>
      <c r="N137" s="243" t="s">
        <v>1</v>
      </c>
      <c r="O137" s="213" t="s">
        <v>43</v>
      </c>
      <c r="P137" s="214">
        <f>I137+J137</f>
        <v>293</v>
      </c>
      <c r="Q137" s="214">
        <f>ROUND(I137*H137,2)</f>
        <v>0</v>
      </c>
      <c r="R137" s="214">
        <f>ROUND(J137*H137,2)</f>
        <v>5860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226</v>
      </c>
      <c r="AT137" s="217" t="s">
        <v>221</v>
      </c>
      <c r="AU137" s="217" t="s">
        <v>88</v>
      </c>
      <c r="AY137" s="14" t="s">
        <v>215</v>
      </c>
      <c r="BE137" s="218">
        <f>IF(O137="základní",K137,0)</f>
        <v>5860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88</v>
      </c>
      <c r="BK137" s="218">
        <f>ROUND(P137*H137,2)</f>
        <v>5860</v>
      </c>
      <c r="BL137" s="14" t="s">
        <v>226</v>
      </c>
      <c r="BM137" s="217" t="s">
        <v>326</v>
      </c>
    </row>
    <row r="138" s="2" customFormat="1">
      <c r="A138" s="33"/>
      <c r="B138" s="34"/>
      <c r="C138" s="35"/>
      <c r="D138" s="219" t="s">
        <v>217</v>
      </c>
      <c r="E138" s="35"/>
      <c r="F138" s="220" t="s">
        <v>325</v>
      </c>
      <c r="G138" s="35"/>
      <c r="H138" s="35"/>
      <c r="I138" s="35"/>
      <c r="J138" s="35"/>
      <c r="K138" s="35"/>
      <c r="L138" s="35"/>
      <c r="M138" s="36"/>
      <c r="N138" s="221"/>
      <c r="O138" s="222"/>
      <c r="P138" s="85"/>
      <c r="Q138" s="85"/>
      <c r="R138" s="85"/>
      <c r="S138" s="85"/>
      <c r="T138" s="85"/>
      <c r="U138" s="85"/>
      <c r="V138" s="85"/>
      <c r="W138" s="85"/>
      <c r="X138" s="85"/>
      <c r="Y138" s="86"/>
      <c r="Z138" s="33"/>
      <c r="AA138" s="33"/>
      <c r="AB138" s="33"/>
      <c r="AC138" s="33"/>
      <c r="AD138" s="33"/>
      <c r="AE138" s="33"/>
      <c r="AT138" s="14" t="s">
        <v>217</v>
      </c>
      <c r="AU138" s="14" t="s">
        <v>88</v>
      </c>
    </row>
    <row r="139" s="12" customFormat="1" ht="25.92" customHeight="1">
      <c r="A139" s="12"/>
      <c r="B139" s="223"/>
      <c r="C139" s="224"/>
      <c r="D139" s="225" t="s">
        <v>79</v>
      </c>
      <c r="E139" s="226" t="s">
        <v>240</v>
      </c>
      <c r="F139" s="226" t="s">
        <v>241</v>
      </c>
      <c r="G139" s="224"/>
      <c r="H139" s="224"/>
      <c r="I139" s="224"/>
      <c r="J139" s="224"/>
      <c r="K139" s="227">
        <f>BK139</f>
        <v>4560</v>
      </c>
      <c r="L139" s="224"/>
      <c r="M139" s="228"/>
      <c r="N139" s="229"/>
      <c r="O139" s="230"/>
      <c r="P139" s="230"/>
      <c r="Q139" s="231">
        <f>Q140</f>
        <v>0</v>
      </c>
      <c r="R139" s="231">
        <f>R140</f>
        <v>4560</v>
      </c>
      <c r="S139" s="230"/>
      <c r="T139" s="232">
        <f>T140</f>
        <v>0</v>
      </c>
      <c r="U139" s="230"/>
      <c r="V139" s="232">
        <f>V140</f>
        <v>0</v>
      </c>
      <c r="W139" s="230"/>
      <c r="X139" s="232">
        <f>X140</f>
        <v>0</v>
      </c>
      <c r="Y139" s="233"/>
      <c r="Z139" s="12"/>
      <c r="AA139" s="12"/>
      <c r="AB139" s="12"/>
      <c r="AC139" s="12"/>
      <c r="AD139" s="12"/>
      <c r="AE139" s="12"/>
      <c r="AR139" s="234" t="s">
        <v>242</v>
      </c>
      <c r="AT139" s="235" t="s">
        <v>79</v>
      </c>
      <c r="AU139" s="235" t="s">
        <v>80</v>
      </c>
      <c r="AY139" s="234" t="s">
        <v>215</v>
      </c>
      <c r="BK139" s="236">
        <f>BK140</f>
        <v>4560</v>
      </c>
    </row>
    <row r="140" s="12" customFormat="1" ht="22.8" customHeight="1">
      <c r="A140" s="12"/>
      <c r="B140" s="223"/>
      <c r="C140" s="224"/>
      <c r="D140" s="225" t="s">
        <v>79</v>
      </c>
      <c r="E140" s="244" t="s">
        <v>243</v>
      </c>
      <c r="F140" s="244" t="s">
        <v>244</v>
      </c>
      <c r="G140" s="224"/>
      <c r="H140" s="224"/>
      <c r="I140" s="224"/>
      <c r="J140" s="224"/>
      <c r="K140" s="245">
        <f>BK140</f>
        <v>4560</v>
      </c>
      <c r="L140" s="224"/>
      <c r="M140" s="228"/>
      <c r="N140" s="229"/>
      <c r="O140" s="230"/>
      <c r="P140" s="230"/>
      <c r="Q140" s="231">
        <f>SUM(Q141:Q142)</f>
        <v>0</v>
      </c>
      <c r="R140" s="231">
        <f>SUM(R141:R142)</f>
        <v>4560</v>
      </c>
      <c r="S140" s="230"/>
      <c r="T140" s="232">
        <f>SUM(T141:T142)</f>
        <v>0</v>
      </c>
      <c r="U140" s="230"/>
      <c r="V140" s="232">
        <f>SUM(V141:V142)</f>
        <v>0</v>
      </c>
      <c r="W140" s="230"/>
      <c r="X140" s="232">
        <f>SUM(X141:X142)</f>
        <v>0</v>
      </c>
      <c r="Y140" s="233"/>
      <c r="Z140" s="12"/>
      <c r="AA140" s="12"/>
      <c r="AB140" s="12"/>
      <c r="AC140" s="12"/>
      <c r="AD140" s="12"/>
      <c r="AE140" s="12"/>
      <c r="AR140" s="234" t="s">
        <v>242</v>
      </c>
      <c r="AT140" s="235" t="s">
        <v>79</v>
      </c>
      <c r="AU140" s="235" t="s">
        <v>88</v>
      </c>
      <c r="AY140" s="234" t="s">
        <v>215</v>
      </c>
      <c r="BK140" s="236">
        <f>SUM(BK141:BK142)</f>
        <v>4560</v>
      </c>
    </row>
    <row r="141" s="2" customFormat="1" ht="24.15" customHeight="1">
      <c r="A141" s="33"/>
      <c r="B141" s="34"/>
      <c r="C141" s="237" t="s">
        <v>242</v>
      </c>
      <c r="D141" s="237" t="s">
        <v>221</v>
      </c>
      <c r="E141" s="238" t="s">
        <v>245</v>
      </c>
      <c r="F141" s="239" t="s">
        <v>246</v>
      </c>
      <c r="G141" s="240" t="s">
        <v>247</v>
      </c>
      <c r="H141" s="241">
        <v>240</v>
      </c>
      <c r="I141" s="242">
        <v>0</v>
      </c>
      <c r="J141" s="242">
        <v>19</v>
      </c>
      <c r="K141" s="242">
        <f>ROUND(P141*H141,2)</f>
        <v>4560</v>
      </c>
      <c r="L141" s="239" t="s">
        <v>225</v>
      </c>
      <c r="M141" s="36"/>
      <c r="N141" s="243" t="s">
        <v>1</v>
      </c>
      <c r="O141" s="213" t="s">
        <v>43</v>
      </c>
      <c r="P141" s="214">
        <f>I141+J141</f>
        <v>19</v>
      </c>
      <c r="Q141" s="214">
        <f>ROUND(I141*H141,2)</f>
        <v>0</v>
      </c>
      <c r="R141" s="214">
        <f>ROUND(J141*H141,2)</f>
        <v>4560</v>
      </c>
      <c r="S141" s="215">
        <v>0</v>
      </c>
      <c r="T141" s="215">
        <f>S141*H141</f>
        <v>0</v>
      </c>
      <c r="U141" s="215">
        <v>0</v>
      </c>
      <c r="V141" s="215">
        <f>U141*H141</f>
        <v>0</v>
      </c>
      <c r="W141" s="215">
        <v>0</v>
      </c>
      <c r="X141" s="215">
        <f>W141*H141</f>
        <v>0</v>
      </c>
      <c r="Y141" s="216" t="s">
        <v>1</v>
      </c>
      <c r="Z141" s="33"/>
      <c r="AA141" s="33"/>
      <c r="AB141" s="33"/>
      <c r="AC141" s="33"/>
      <c r="AD141" s="33"/>
      <c r="AE141" s="33"/>
      <c r="AR141" s="217" t="s">
        <v>248</v>
      </c>
      <c r="AT141" s="217" t="s">
        <v>221</v>
      </c>
      <c r="AU141" s="217" t="s">
        <v>90</v>
      </c>
      <c r="AY141" s="14" t="s">
        <v>215</v>
      </c>
      <c r="BE141" s="218">
        <f>IF(O141="základní",K141,0)</f>
        <v>4560</v>
      </c>
      <c r="BF141" s="218">
        <f>IF(O141="snížená",K141,0)</f>
        <v>0</v>
      </c>
      <c r="BG141" s="218">
        <f>IF(O141="zákl. přenesená",K141,0)</f>
        <v>0</v>
      </c>
      <c r="BH141" s="218">
        <f>IF(O141="sníž. přenesená",K141,0)</f>
        <v>0</v>
      </c>
      <c r="BI141" s="218">
        <f>IF(O141="nulová",K141,0)</f>
        <v>0</v>
      </c>
      <c r="BJ141" s="14" t="s">
        <v>88</v>
      </c>
      <c r="BK141" s="218">
        <f>ROUND(P141*H141,2)</f>
        <v>4560</v>
      </c>
      <c r="BL141" s="14" t="s">
        <v>248</v>
      </c>
      <c r="BM141" s="217" t="s">
        <v>249</v>
      </c>
    </row>
    <row r="142" s="2" customFormat="1">
      <c r="A142" s="33"/>
      <c r="B142" s="34"/>
      <c r="C142" s="35"/>
      <c r="D142" s="219" t="s">
        <v>217</v>
      </c>
      <c r="E142" s="35"/>
      <c r="F142" s="220" t="s">
        <v>246</v>
      </c>
      <c r="G142" s="35"/>
      <c r="H142" s="35"/>
      <c r="I142" s="35"/>
      <c r="J142" s="35"/>
      <c r="K142" s="35"/>
      <c r="L142" s="35"/>
      <c r="M142" s="36"/>
      <c r="N142" s="246"/>
      <c r="O142" s="247"/>
      <c r="P142" s="248"/>
      <c r="Q142" s="248"/>
      <c r="R142" s="248"/>
      <c r="S142" s="248"/>
      <c r="T142" s="248"/>
      <c r="U142" s="248"/>
      <c r="V142" s="248"/>
      <c r="W142" s="248"/>
      <c r="X142" s="248"/>
      <c r="Y142" s="249"/>
      <c r="Z142" s="33"/>
      <c r="AA142" s="33"/>
      <c r="AB142" s="33"/>
      <c r="AC142" s="33"/>
      <c r="AD142" s="33"/>
      <c r="AE142" s="33"/>
      <c r="AT142" s="14" t="s">
        <v>217</v>
      </c>
      <c r="AU142" s="14" t="s">
        <v>90</v>
      </c>
    </row>
    <row r="143" s="2" customFormat="1" ht="6.96" customHeight="1">
      <c r="A143" s="33"/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36"/>
      <c r="N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sheet="1" autoFilter="0" formatColumns="0" formatRows="0" objects="1" scenarios="1" spinCount="100000" saltValue="mSTuCyMh2/P7u71TnzBoyOu3yU1uxLcLvUY6qODeexp6DQse14CjzQbhaLYREbzfNVbFJu65z1Tq2Q8ct/EqdQ==" hashValue="kMXJ9CVtyWBpfMeVJ5l+R2O+opit5SlJpOn6JJy0XHYiGs/Dc9EWZIqZgplDIzYIAwkqwhwQizEY+baloAUYfw==" algorithmName="SHA-512" password="CC35"/>
  <autoFilter ref="C123:L14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156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331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137676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117400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20276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137676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SUM(BE124:BE142)),  2)</f>
        <v>137676</v>
      </c>
      <c r="G37" s="33"/>
      <c r="H37" s="33"/>
      <c r="I37" s="156">
        <v>0.20999999999999999</v>
      </c>
      <c r="J37" s="33"/>
      <c r="K37" s="150">
        <f>ROUND(((SUM(BE103:BE104) + SUM(BE124:BE142))*I37),  2)</f>
        <v>28911.959999999999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SUM(BF124:BF142)),  2)</f>
        <v>0</v>
      </c>
      <c r="G38" s="33"/>
      <c r="H38" s="33"/>
      <c r="I38" s="156">
        <v>0.14999999999999999</v>
      </c>
      <c r="J38" s="33"/>
      <c r="K38" s="150">
        <f>ROUND(((SUM(BF103:BF104) + SUM(BF124:BF142))*I38),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SUM(BG124:BG142)),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SUM(BH124:BH142)),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SUM(BI124:BI142)),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166587.95999999999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PS23 - KrahulovPZZ K km 55,467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117400</v>
      </c>
      <c r="J96" s="104">
        <f>R124</f>
        <v>20276</v>
      </c>
      <c r="K96" s="104">
        <f>K124</f>
        <v>137676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Q129</f>
        <v>0</v>
      </c>
      <c r="J97" s="183">
        <f>R129</f>
        <v>962</v>
      </c>
      <c r="K97" s="183">
        <f>K129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Q132</f>
        <v>0</v>
      </c>
      <c r="J98" s="183">
        <f>R132</f>
        <v>14754</v>
      </c>
      <c r="K98" s="183">
        <f>K132</f>
        <v>14754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Q139</f>
        <v>0</v>
      </c>
      <c r="J99" s="183">
        <f>R139</f>
        <v>4560</v>
      </c>
      <c r="K99" s="183">
        <f>K139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Q140</f>
        <v>0</v>
      </c>
      <c r="J100" s="189">
        <f>R140</f>
        <v>4560</v>
      </c>
      <c r="K100" s="189">
        <f>K140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137676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PS23 - KrahulovPZZ K km 55,467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137676</v>
      </c>
      <c r="L124" s="35"/>
      <c r="M124" s="36"/>
      <c r="N124" s="97"/>
      <c r="O124" s="200"/>
      <c r="P124" s="98"/>
      <c r="Q124" s="201">
        <f>Q125+SUM(Q126:Q129)+Q132+Q139</f>
        <v>117400</v>
      </c>
      <c r="R124" s="201">
        <f>R125+SUM(R126:R129)+R132+R139</f>
        <v>20276</v>
      </c>
      <c r="S124" s="98"/>
      <c r="T124" s="202">
        <f>T125+SUM(T126:T129)+T132+T139</f>
        <v>2</v>
      </c>
      <c r="U124" s="98"/>
      <c r="V124" s="202">
        <f>V125+SUM(V126:V129)+V132+V139</f>
        <v>0</v>
      </c>
      <c r="W124" s="98"/>
      <c r="X124" s="202">
        <f>X125+SUM(X126:X129)+X132+X139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BK125+SUM(BK126:BK129)+BK132+BK139</f>
        <v>137676</v>
      </c>
    </row>
    <row r="125" s="2" customFormat="1" ht="37.8" customHeight="1">
      <c r="A125" s="33"/>
      <c r="B125" s="34"/>
      <c r="C125" s="204" t="s">
        <v>208</v>
      </c>
      <c r="D125" s="204" t="s">
        <v>209</v>
      </c>
      <c r="E125" s="205" t="s">
        <v>310</v>
      </c>
      <c r="F125" s="206" t="s">
        <v>311</v>
      </c>
      <c r="G125" s="207" t="s">
        <v>212</v>
      </c>
      <c r="H125" s="208">
        <v>20</v>
      </c>
      <c r="I125" s="209">
        <v>5240</v>
      </c>
      <c r="J125" s="210"/>
      <c r="K125" s="209">
        <f>ROUND(P125*H125,2)</f>
        <v>104800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5240</v>
      </c>
      <c r="Q125" s="214">
        <f>ROUND(I125*H125,2)</f>
        <v>104800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104800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104800</v>
      </c>
      <c r="BL125" s="14" t="s">
        <v>214</v>
      </c>
      <c r="BM125" s="217" t="s">
        <v>312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311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2" customFormat="1" ht="24.15" customHeight="1">
      <c r="A127" s="33"/>
      <c r="B127" s="34"/>
      <c r="C127" s="204" t="s">
        <v>255</v>
      </c>
      <c r="D127" s="204" t="s">
        <v>209</v>
      </c>
      <c r="E127" s="205" t="s">
        <v>313</v>
      </c>
      <c r="F127" s="206" t="s">
        <v>314</v>
      </c>
      <c r="G127" s="207" t="s">
        <v>212</v>
      </c>
      <c r="H127" s="208">
        <v>20</v>
      </c>
      <c r="I127" s="209">
        <v>630</v>
      </c>
      <c r="J127" s="210"/>
      <c r="K127" s="209">
        <f>ROUND(P127*H127,2)</f>
        <v>12600</v>
      </c>
      <c r="L127" s="206" t="s">
        <v>213</v>
      </c>
      <c r="M127" s="211"/>
      <c r="N127" s="212" t="s">
        <v>1</v>
      </c>
      <c r="O127" s="213" t="s">
        <v>43</v>
      </c>
      <c r="P127" s="214">
        <f>I127+J127</f>
        <v>630</v>
      </c>
      <c r="Q127" s="214">
        <f>ROUND(I127*H127,2)</f>
        <v>12600</v>
      </c>
      <c r="R127" s="214">
        <f>ROUND(J127*H127,2)</f>
        <v>0</v>
      </c>
      <c r="S127" s="215">
        <v>0</v>
      </c>
      <c r="T127" s="215">
        <f>S127*H127</f>
        <v>0</v>
      </c>
      <c r="U127" s="215">
        <v>0</v>
      </c>
      <c r="V127" s="215">
        <f>U127*H127</f>
        <v>0</v>
      </c>
      <c r="W127" s="215">
        <v>0</v>
      </c>
      <c r="X127" s="215">
        <f>W127*H127</f>
        <v>0</v>
      </c>
      <c r="Y127" s="216" t="s">
        <v>1</v>
      </c>
      <c r="Z127" s="33"/>
      <c r="AA127" s="33"/>
      <c r="AB127" s="33"/>
      <c r="AC127" s="33"/>
      <c r="AD127" s="33"/>
      <c r="AE127" s="33"/>
      <c r="AR127" s="217" t="s">
        <v>214</v>
      </c>
      <c r="AT127" s="217" t="s">
        <v>209</v>
      </c>
      <c r="AU127" s="217" t="s">
        <v>80</v>
      </c>
      <c r="AY127" s="14" t="s">
        <v>215</v>
      </c>
      <c r="BE127" s="218">
        <f>IF(O127="základní",K127,0)</f>
        <v>12600</v>
      </c>
      <c r="BF127" s="218">
        <f>IF(O127="snížená",K127,0)</f>
        <v>0</v>
      </c>
      <c r="BG127" s="218">
        <f>IF(O127="zákl. přenesená",K127,0)</f>
        <v>0</v>
      </c>
      <c r="BH127" s="218">
        <f>IF(O127="sníž. přenesená",K127,0)</f>
        <v>0</v>
      </c>
      <c r="BI127" s="218">
        <f>IF(O127="nulová",K127,0)</f>
        <v>0</v>
      </c>
      <c r="BJ127" s="14" t="s">
        <v>88</v>
      </c>
      <c r="BK127" s="218">
        <f>ROUND(P127*H127,2)</f>
        <v>12600</v>
      </c>
      <c r="BL127" s="14" t="s">
        <v>214</v>
      </c>
      <c r="BM127" s="217" t="s">
        <v>315</v>
      </c>
    </row>
    <row r="128" s="2" customFormat="1">
      <c r="A128" s="33"/>
      <c r="B128" s="34"/>
      <c r="C128" s="35"/>
      <c r="D128" s="219" t="s">
        <v>217</v>
      </c>
      <c r="E128" s="35"/>
      <c r="F128" s="220" t="s">
        <v>314</v>
      </c>
      <c r="G128" s="35"/>
      <c r="H128" s="35"/>
      <c r="I128" s="35"/>
      <c r="J128" s="35"/>
      <c r="K128" s="35"/>
      <c r="L128" s="35"/>
      <c r="M128" s="36"/>
      <c r="N128" s="221"/>
      <c r="O128" s="222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3"/>
      <c r="AA128" s="33"/>
      <c r="AB128" s="33"/>
      <c r="AC128" s="33"/>
      <c r="AD128" s="33"/>
      <c r="AE128" s="33"/>
      <c r="AT128" s="14" t="s">
        <v>217</v>
      </c>
      <c r="AU128" s="14" t="s">
        <v>80</v>
      </c>
    </row>
    <row r="129" s="12" customFormat="1" ht="25.92" customHeight="1">
      <c r="A129" s="12"/>
      <c r="B129" s="223"/>
      <c r="C129" s="224"/>
      <c r="D129" s="225" t="s">
        <v>79</v>
      </c>
      <c r="E129" s="226" t="s">
        <v>218</v>
      </c>
      <c r="F129" s="226" t="s">
        <v>219</v>
      </c>
      <c r="G129" s="224"/>
      <c r="H129" s="224"/>
      <c r="I129" s="224"/>
      <c r="J129" s="224"/>
      <c r="K129" s="227">
        <f>BK129</f>
        <v>962</v>
      </c>
      <c r="L129" s="224"/>
      <c r="M129" s="228"/>
      <c r="N129" s="229"/>
      <c r="O129" s="230"/>
      <c r="P129" s="230"/>
      <c r="Q129" s="231">
        <f>SUM(Q130:Q131)</f>
        <v>0</v>
      </c>
      <c r="R129" s="231">
        <f>SUM(R130:R131)</f>
        <v>962</v>
      </c>
      <c r="S129" s="230"/>
      <c r="T129" s="232">
        <f>SUM(T130:T131)</f>
        <v>2</v>
      </c>
      <c r="U129" s="230"/>
      <c r="V129" s="232">
        <f>SUM(V130:V131)</f>
        <v>0</v>
      </c>
      <c r="W129" s="230"/>
      <c r="X129" s="232">
        <f>SUM(X130:X131)</f>
        <v>0</v>
      </c>
      <c r="Y129" s="233"/>
      <c r="Z129" s="12"/>
      <c r="AA129" s="12"/>
      <c r="AB129" s="12"/>
      <c r="AC129" s="12"/>
      <c r="AD129" s="12"/>
      <c r="AE129" s="12"/>
      <c r="AR129" s="234" t="s">
        <v>220</v>
      </c>
      <c r="AT129" s="235" t="s">
        <v>79</v>
      </c>
      <c r="AU129" s="235" t="s">
        <v>80</v>
      </c>
      <c r="AY129" s="234" t="s">
        <v>215</v>
      </c>
      <c r="BK129" s="236">
        <f>SUM(BK130:BK131)</f>
        <v>962</v>
      </c>
    </row>
    <row r="130" s="2" customFormat="1" ht="24.15" customHeight="1">
      <c r="A130" s="33"/>
      <c r="B130" s="34"/>
      <c r="C130" s="237" t="s">
        <v>220</v>
      </c>
      <c r="D130" s="237" t="s">
        <v>221</v>
      </c>
      <c r="E130" s="238" t="s">
        <v>222</v>
      </c>
      <c r="F130" s="239" t="s">
        <v>223</v>
      </c>
      <c r="G130" s="240" t="s">
        <v>224</v>
      </c>
      <c r="H130" s="241">
        <v>2</v>
      </c>
      <c r="I130" s="242">
        <v>0</v>
      </c>
      <c r="J130" s="242">
        <v>481</v>
      </c>
      <c r="K130" s="242">
        <f>ROUND(P130*H130,2)</f>
        <v>962</v>
      </c>
      <c r="L130" s="239" t="s">
        <v>225</v>
      </c>
      <c r="M130" s="36"/>
      <c r="N130" s="243" t="s">
        <v>1</v>
      </c>
      <c r="O130" s="213" t="s">
        <v>43</v>
      </c>
      <c r="P130" s="214">
        <f>I130+J130</f>
        <v>481</v>
      </c>
      <c r="Q130" s="214">
        <f>ROUND(I130*H130,2)</f>
        <v>0</v>
      </c>
      <c r="R130" s="214">
        <f>ROUND(J130*H130,2)</f>
        <v>962</v>
      </c>
      <c r="S130" s="215">
        <v>1</v>
      </c>
      <c r="T130" s="215">
        <f>S130*H130</f>
        <v>2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1</v>
      </c>
      <c r="Z130" s="33"/>
      <c r="AA130" s="33"/>
      <c r="AB130" s="33"/>
      <c r="AC130" s="33"/>
      <c r="AD130" s="33"/>
      <c r="AE130" s="33"/>
      <c r="AR130" s="217" t="s">
        <v>226</v>
      </c>
      <c r="AT130" s="217" t="s">
        <v>221</v>
      </c>
      <c r="AU130" s="217" t="s">
        <v>88</v>
      </c>
      <c r="AY130" s="14" t="s">
        <v>215</v>
      </c>
      <c r="BE130" s="218">
        <f>IF(O130="základní",K130,0)</f>
        <v>962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4" t="s">
        <v>88</v>
      </c>
      <c r="BK130" s="218">
        <f>ROUND(P130*H130,2)</f>
        <v>962</v>
      </c>
      <c r="BL130" s="14" t="s">
        <v>226</v>
      </c>
      <c r="BM130" s="217" t="s">
        <v>227</v>
      </c>
    </row>
    <row r="131" s="2" customFormat="1">
      <c r="A131" s="33"/>
      <c r="B131" s="34"/>
      <c r="C131" s="35"/>
      <c r="D131" s="219" t="s">
        <v>217</v>
      </c>
      <c r="E131" s="35"/>
      <c r="F131" s="220" t="s">
        <v>228</v>
      </c>
      <c r="G131" s="35"/>
      <c r="H131" s="35"/>
      <c r="I131" s="35"/>
      <c r="J131" s="35"/>
      <c r="K131" s="35"/>
      <c r="L131" s="35"/>
      <c r="M131" s="36"/>
      <c r="N131" s="221"/>
      <c r="O131" s="222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33"/>
      <c r="AA131" s="33"/>
      <c r="AB131" s="33"/>
      <c r="AC131" s="33"/>
      <c r="AD131" s="33"/>
      <c r="AE131" s="33"/>
      <c r="AT131" s="14" t="s">
        <v>217</v>
      </c>
      <c r="AU131" s="14" t="s">
        <v>88</v>
      </c>
    </row>
    <row r="132" s="12" customFormat="1" ht="25.92" customHeight="1">
      <c r="A132" s="12"/>
      <c r="B132" s="223"/>
      <c r="C132" s="224"/>
      <c r="D132" s="225" t="s">
        <v>79</v>
      </c>
      <c r="E132" s="226" t="s">
        <v>229</v>
      </c>
      <c r="F132" s="226" t="s">
        <v>230</v>
      </c>
      <c r="G132" s="224"/>
      <c r="H132" s="224"/>
      <c r="I132" s="224"/>
      <c r="J132" s="224"/>
      <c r="K132" s="227">
        <f>BK132</f>
        <v>14754</v>
      </c>
      <c r="L132" s="224"/>
      <c r="M132" s="228"/>
      <c r="N132" s="229"/>
      <c r="O132" s="230"/>
      <c r="P132" s="230"/>
      <c r="Q132" s="231">
        <f>SUM(Q133:Q138)</f>
        <v>0</v>
      </c>
      <c r="R132" s="231">
        <f>SUM(R133:R138)</f>
        <v>14754</v>
      </c>
      <c r="S132" s="230"/>
      <c r="T132" s="232">
        <f>SUM(T133:T138)</f>
        <v>0</v>
      </c>
      <c r="U132" s="230"/>
      <c r="V132" s="232">
        <f>SUM(V133:V138)</f>
        <v>0</v>
      </c>
      <c r="W132" s="230"/>
      <c r="X132" s="232">
        <f>SUM(X133:X138)</f>
        <v>0</v>
      </c>
      <c r="Y132" s="233"/>
      <c r="Z132" s="12"/>
      <c r="AA132" s="12"/>
      <c r="AB132" s="12"/>
      <c r="AC132" s="12"/>
      <c r="AD132" s="12"/>
      <c r="AE132" s="12"/>
      <c r="AR132" s="234" t="s">
        <v>220</v>
      </c>
      <c r="AT132" s="235" t="s">
        <v>79</v>
      </c>
      <c r="AU132" s="235" t="s">
        <v>80</v>
      </c>
      <c r="AY132" s="234" t="s">
        <v>215</v>
      </c>
      <c r="BK132" s="236">
        <f>SUM(BK133:BK138)</f>
        <v>14754</v>
      </c>
    </row>
    <row r="133" s="2" customFormat="1" ht="24.15" customHeight="1">
      <c r="A133" s="33"/>
      <c r="B133" s="34"/>
      <c r="C133" s="237" t="s">
        <v>316</v>
      </c>
      <c r="D133" s="237" t="s">
        <v>221</v>
      </c>
      <c r="E133" s="238" t="s">
        <v>317</v>
      </c>
      <c r="F133" s="239" t="s">
        <v>318</v>
      </c>
      <c r="G133" s="240" t="s">
        <v>212</v>
      </c>
      <c r="H133" s="241">
        <v>20</v>
      </c>
      <c r="I133" s="242">
        <v>0</v>
      </c>
      <c r="J133" s="242">
        <v>418</v>
      </c>
      <c r="K133" s="242">
        <f>ROUND(P133*H133,2)</f>
        <v>8360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418</v>
      </c>
      <c r="Q133" s="214">
        <f>ROUND(I133*H133,2)</f>
        <v>0</v>
      </c>
      <c r="R133" s="214">
        <f>ROUND(J133*H133,2)</f>
        <v>8360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8360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8360</v>
      </c>
      <c r="BL133" s="14" t="s">
        <v>226</v>
      </c>
      <c r="BM133" s="217" t="s">
        <v>332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320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2" customFormat="1" ht="24.15" customHeight="1">
      <c r="A135" s="33"/>
      <c r="B135" s="34"/>
      <c r="C135" s="237" t="s">
        <v>267</v>
      </c>
      <c r="D135" s="237" t="s">
        <v>221</v>
      </c>
      <c r="E135" s="238" t="s">
        <v>321</v>
      </c>
      <c r="F135" s="239" t="s">
        <v>322</v>
      </c>
      <c r="G135" s="240" t="s">
        <v>212</v>
      </c>
      <c r="H135" s="241">
        <v>20</v>
      </c>
      <c r="I135" s="242">
        <v>0</v>
      </c>
      <c r="J135" s="242">
        <v>26.699999999999999</v>
      </c>
      <c r="K135" s="242">
        <f>ROUND(P135*H135,2)</f>
        <v>534</v>
      </c>
      <c r="L135" s="239" t="s">
        <v>213</v>
      </c>
      <c r="M135" s="36"/>
      <c r="N135" s="243" t="s">
        <v>1</v>
      </c>
      <c r="O135" s="213" t="s">
        <v>43</v>
      </c>
      <c r="P135" s="214">
        <f>I135+J135</f>
        <v>26.699999999999999</v>
      </c>
      <c r="Q135" s="214">
        <f>ROUND(I135*H135,2)</f>
        <v>0</v>
      </c>
      <c r="R135" s="214">
        <f>ROUND(J135*H135,2)</f>
        <v>534</v>
      </c>
      <c r="S135" s="215">
        <v>0</v>
      </c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5">
        <f>W135*H135</f>
        <v>0</v>
      </c>
      <c r="Y135" s="216" t="s">
        <v>1</v>
      </c>
      <c r="Z135" s="33"/>
      <c r="AA135" s="33"/>
      <c r="AB135" s="33"/>
      <c r="AC135" s="33"/>
      <c r="AD135" s="33"/>
      <c r="AE135" s="33"/>
      <c r="AR135" s="217" t="s">
        <v>226</v>
      </c>
      <c r="AT135" s="217" t="s">
        <v>221</v>
      </c>
      <c r="AU135" s="217" t="s">
        <v>88</v>
      </c>
      <c r="AY135" s="14" t="s">
        <v>215</v>
      </c>
      <c r="BE135" s="218">
        <f>IF(O135="základní",K135,0)</f>
        <v>534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14" t="s">
        <v>88</v>
      </c>
      <c r="BK135" s="218">
        <f>ROUND(P135*H135,2)</f>
        <v>534</v>
      </c>
      <c r="BL135" s="14" t="s">
        <v>226</v>
      </c>
      <c r="BM135" s="217" t="s">
        <v>323</v>
      </c>
    </row>
    <row r="136" s="2" customFormat="1">
      <c r="A136" s="33"/>
      <c r="B136" s="34"/>
      <c r="C136" s="35"/>
      <c r="D136" s="219" t="s">
        <v>217</v>
      </c>
      <c r="E136" s="35"/>
      <c r="F136" s="220" t="s">
        <v>322</v>
      </c>
      <c r="G136" s="35"/>
      <c r="H136" s="35"/>
      <c r="I136" s="35"/>
      <c r="J136" s="35"/>
      <c r="K136" s="35"/>
      <c r="L136" s="35"/>
      <c r="M136" s="36"/>
      <c r="N136" s="221"/>
      <c r="O136" s="222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3"/>
      <c r="AA136" s="33"/>
      <c r="AB136" s="33"/>
      <c r="AC136" s="33"/>
      <c r="AD136" s="33"/>
      <c r="AE136" s="33"/>
      <c r="AT136" s="14" t="s">
        <v>217</v>
      </c>
      <c r="AU136" s="14" t="s">
        <v>88</v>
      </c>
    </row>
    <row r="137" s="2" customFormat="1" ht="24.15" customHeight="1">
      <c r="A137" s="33"/>
      <c r="B137" s="34"/>
      <c r="C137" s="237" t="s">
        <v>262</v>
      </c>
      <c r="D137" s="237" t="s">
        <v>221</v>
      </c>
      <c r="E137" s="238" t="s">
        <v>324</v>
      </c>
      <c r="F137" s="239" t="s">
        <v>325</v>
      </c>
      <c r="G137" s="240" t="s">
        <v>212</v>
      </c>
      <c r="H137" s="241">
        <v>20</v>
      </c>
      <c r="I137" s="242">
        <v>0</v>
      </c>
      <c r="J137" s="242">
        <v>293</v>
      </c>
      <c r="K137" s="242">
        <f>ROUND(P137*H137,2)</f>
        <v>5860</v>
      </c>
      <c r="L137" s="239" t="s">
        <v>213</v>
      </c>
      <c r="M137" s="36"/>
      <c r="N137" s="243" t="s">
        <v>1</v>
      </c>
      <c r="O137" s="213" t="s">
        <v>43</v>
      </c>
      <c r="P137" s="214">
        <f>I137+J137</f>
        <v>293</v>
      </c>
      <c r="Q137" s="214">
        <f>ROUND(I137*H137,2)</f>
        <v>0</v>
      </c>
      <c r="R137" s="214">
        <f>ROUND(J137*H137,2)</f>
        <v>5860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226</v>
      </c>
      <c r="AT137" s="217" t="s">
        <v>221</v>
      </c>
      <c r="AU137" s="217" t="s">
        <v>88</v>
      </c>
      <c r="AY137" s="14" t="s">
        <v>215</v>
      </c>
      <c r="BE137" s="218">
        <f>IF(O137="základní",K137,0)</f>
        <v>5860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88</v>
      </c>
      <c r="BK137" s="218">
        <f>ROUND(P137*H137,2)</f>
        <v>5860</v>
      </c>
      <c r="BL137" s="14" t="s">
        <v>226</v>
      </c>
      <c r="BM137" s="217" t="s">
        <v>326</v>
      </c>
    </row>
    <row r="138" s="2" customFormat="1">
      <c r="A138" s="33"/>
      <c r="B138" s="34"/>
      <c r="C138" s="35"/>
      <c r="D138" s="219" t="s">
        <v>217</v>
      </c>
      <c r="E138" s="35"/>
      <c r="F138" s="220" t="s">
        <v>325</v>
      </c>
      <c r="G138" s="35"/>
      <c r="H138" s="35"/>
      <c r="I138" s="35"/>
      <c r="J138" s="35"/>
      <c r="K138" s="35"/>
      <c r="L138" s="35"/>
      <c r="M138" s="36"/>
      <c r="N138" s="221"/>
      <c r="O138" s="222"/>
      <c r="P138" s="85"/>
      <c r="Q138" s="85"/>
      <c r="R138" s="85"/>
      <c r="S138" s="85"/>
      <c r="T138" s="85"/>
      <c r="U138" s="85"/>
      <c r="V138" s="85"/>
      <c r="W138" s="85"/>
      <c r="X138" s="85"/>
      <c r="Y138" s="86"/>
      <c r="Z138" s="33"/>
      <c r="AA138" s="33"/>
      <c r="AB138" s="33"/>
      <c r="AC138" s="33"/>
      <c r="AD138" s="33"/>
      <c r="AE138" s="33"/>
      <c r="AT138" s="14" t="s">
        <v>217</v>
      </c>
      <c r="AU138" s="14" t="s">
        <v>88</v>
      </c>
    </row>
    <row r="139" s="12" customFormat="1" ht="25.92" customHeight="1">
      <c r="A139" s="12"/>
      <c r="B139" s="223"/>
      <c r="C139" s="224"/>
      <c r="D139" s="225" t="s">
        <v>79</v>
      </c>
      <c r="E139" s="226" t="s">
        <v>240</v>
      </c>
      <c r="F139" s="226" t="s">
        <v>241</v>
      </c>
      <c r="G139" s="224"/>
      <c r="H139" s="224"/>
      <c r="I139" s="224"/>
      <c r="J139" s="224"/>
      <c r="K139" s="227">
        <f>BK139</f>
        <v>4560</v>
      </c>
      <c r="L139" s="224"/>
      <c r="M139" s="228"/>
      <c r="N139" s="229"/>
      <c r="O139" s="230"/>
      <c r="P139" s="230"/>
      <c r="Q139" s="231">
        <f>Q140</f>
        <v>0</v>
      </c>
      <c r="R139" s="231">
        <f>R140</f>
        <v>4560</v>
      </c>
      <c r="S139" s="230"/>
      <c r="T139" s="232">
        <f>T140</f>
        <v>0</v>
      </c>
      <c r="U139" s="230"/>
      <c r="V139" s="232">
        <f>V140</f>
        <v>0</v>
      </c>
      <c r="W139" s="230"/>
      <c r="X139" s="232">
        <f>X140</f>
        <v>0</v>
      </c>
      <c r="Y139" s="233"/>
      <c r="Z139" s="12"/>
      <c r="AA139" s="12"/>
      <c r="AB139" s="12"/>
      <c r="AC139" s="12"/>
      <c r="AD139" s="12"/>
      <c r="AE139" s="12"/>
      <c r="AR139" s="234" t="s">
        <v>242</v>
      </c>
      <c r="AT139" s="235" t="s">
        <v>79</v>
      </c>
      <c r="AU139" s="235" t="s">
        <v>80</v>
      </c>
      <c r="AY139" s="234" t="s">
        <v>215</v>
      </c>
      <c r="BK139" s="236">
        <f>BK140</f>
        <v>4560</v>
      </c>
    </row>
    <row r="140" s="12" customFormat="1" ht="22.8" customHeight="1">
      <c r="A140" s="12"/>
      <c r="B140" s="223"/>
      <c r="C140" s="224"/>
      <c r="D140" s="225" t="s">
        <v>79</v>
      </c>
      <c r="E140" s="244" t="s">
        <v>243</v>
      </c>
      <c r="F140" s="244" t="s">
        <v>244</v>
      </c>
      <c r="G140" s="224"/>
      <c r="H140" s="224"/>
      <c r="I140" s="224"/>
      <c r="J140" s="224"/>
      <c r="K140" s="245">
        <f>BK140</f>
        <v>4560</v>
      </c>
      <c r="L140" s="224"/>
      <c r="M140" s="228"/>
      <c r="N140" s="229"/>
      <c r="O140" s="230"/>
      <c r="P140" s="230"/>
      <c r="Q140" s="231">
        <f>SUM(Q141:Q142)</f>
        <v>0</v>
      </c>
      <c r="R140" s="231">
        <f>SUM(R141:R142)</f>
        <v>4560</v>
      </c>
      <c r="S140" s="230"/>
      <c r="T140" s="232">
        <f>SUM(T141:T142)</f>
        <v>0</v>
      </c>
      <c r="U140" s="230"/>
      <c r="V140" s="232">
        <f>SUM(V141:V142)</f>
        <v>0</v>
      </c>
      <c r="W140" s="230"/>
      <c r="X140" s="232">
        <f>SUM(X141:X142)</f>
        <v>0</v>
      </c>
      <c r="Y140" s="233"/>
      <c r="Z140" s="12"/>
      <c r="AA140" s="12"/>
      <c r="AB140" s="12"/>
      <c r="AC140" s="12"/>
      <c r="AD140" s="12"/>
      <c r="AE140" s="12"/>
      <c r="AR140" s="234" t="s">
        <v>242</v>
      </c>
      <c r="AT140" s="235" t="s">
        <v>79</v>
      </c>
      <c r="AU140" s="235" t="s">
        <v>88</v>
      </c>
      <c r="AY140" s="234" t="s">
        <v>215</v>
      </c>
      <c r="BK140" s="236">
        <f>SUM(BK141:BK142)</f>
        <v>4560</v>
      </c>
    </row>
    <row r="141" s="2" customFormat="1" ht="24.15" customHeight="1">
      <c r="A141" s="33"/>
      <c r="B141" s="34"/>
      <c r="C141" s="237" t="s">
        <v>242</v>
      </c>
      <c r="D141" s="237" t="s">
        <v>221</v>
      </c>
      <c r="E141" s="238" t="s">
        <v>245</v>
      </c>
      <c r="F141" s="239" t="s">
        <v>246</v>
      </c>
      <c r="G141" s="240" t="s">
        <v>247</v>
      </c>
      <c r="H141" s="241">
        <v>240</v>
      </c>
      <c r="I141" s="242">
        <v>0</v>
      </c>
      <c r="J141" s="242">
        <v>19</v>
      </c>
      <c r="K141" s="242">
        <f>ROUND(P141*H141,2)</f>
        <v>4560</v>
      </c>
      <c r="L141" s="239" t="s">
        <v>225</v>
      </c>
      <c r="M141" s="36"/>
      <c r="N141" s="243" t="s">
        <v>1</v>
      </c>
      <c r="O141" s="213" t="s">
        <v>43</v>
      </c>
      <c r="P141" s="214">
        <f>I141+J141</f>
        <v>19</v>
      </c>
      <c r="Q141" s="214">
        <f>ROUND(I141*H141,2)</f>
        <v>0</v>
      </c>
      <c r="R141" s="214">
        <f>ROUND(J141*H141,2)</f>
        <v>4560</v>
      </c>
      <c r="S141" s="215">
        <v>0</v>
      </c>
      <c r="T141" s="215">
        <f>S141*H141</f>
        <v>0</v>
      </c>
      <c r="U141" s="215">
        <v>0</v>
      </c>
      <c r="V141" s="215">
        <f>U141*H141</f>
        <v>0</v>
      </c>
      <c r="W141" s="215">
        <v>0</v>
      </c>
      <c r="X141" s="215">
        <f>W141*H141</f>
        <v>0</v>
      </c>
      <c r="Y141" s="216" t="s">
        <v>1</v>
      </c>
      <c r="Z141" s="33"/>
      <c r="AA141" s="33"/>
      <c r="AB141" s="33"/>
      <c r="AC141" s="33"/>
      <c r="AD141" s="33"/>
      <c r="AE141" s="33"/>
      <c r="AR141" s="217" t="s">
        <v>248</v>
      </c>
      <c r="AT141" s="217" t="s">
        <v>221</v>
      </c>
      <c r="AU141" s="217" t="s">
        <v>90</v>
      </c>
      <c r="AY141" s="14" t="s">
        <v>215</v>
      </c>
      <c r="BE141" s="218">
        <f>IF(O141="základní",K141,0)</f>
        <v>4560</v>
      </c>
      <c r="BF141" s="218">
        <f>IF(O141="snížená",K141,0)</f>
        <v>0</v>
      </c>
      <c r="BG141" s="218">
        <f>IF(O141="zákl. přenesená",K141,0)</f>
        <v>0</v>
      </c>
      <c r="BH141" s="218">
        <f>IF(O141="sníž. přenesená",K141,0)</f>
        <v>0</v>
      </c>
      <c r="BI141" s="218">
        <f>IF(O141="nulová",K141,0)</f>
        <v>0</v>
      </c>
      <c r="BJ141" s="14" t="s">
        <v>88</v>
      </c>
      <c r="BK141" s="218">
        <f>ROUND(P141*H141,2)</f>
        <v>4560</v>
      </c>
      <c r="BL141" s="14" t="s">
        <v>248</v>
      </c>
      <c r="BM141" s="217" t="s">
        <v>249</v>
      </c>
    </row>
    <row r="142" s="2" customFormat="1">
      <c r="A142" s="33"/>
      <c r="B142" s="34"/>
      <c r="C142" s="35"/>
      <c r="D142" s="219" t="s">
        <v>217</v>
      </c>
      <c r="E142" s="35"/>
      <c r="F142" s="220" t="s">
        <v>246</v>
      </c>
      <c r="G142" s="35"/>
      <c r="H142" s="35"/>
      <c r="I142" s="35"/>
      <c r="J142" s="35"/>
      <c r="K142" s="35"/>
      <c r="L142" s="35"/>
      <c r="M142" s="36"/>
      <c r="N142" s="246"/>
      <c r="O142" s="247"/>
      <c r="P142" s="248"/>
      <c r="Q142" s="248"/>
      <c r="R142" s="248"/>
      <c r="S142" s="248"/>
      <c r="T142" s="248"/>
      <c r="U142" s="248"/>
      <c r="V142" s="248"/>
      <c r="W142" s="248"/>
      <c r="X142" s="248"/>
      <c r="Y142" s="249"/>
      <c r="Z142" s="33"/>
      <c r="AA142" s="33"/>
      <c r="AB142" s="33"/>
      <c r="AC142" s="33"/>
      <c r="AD142" s="33"/>
      <c r="AE142" s="33"/>
      <c r="AT142" s="14" t="s">
        <v>217</v>
      </c>
      <c r="AU142" s="14" t="s">
        <v>90</v>
      </c>
    </row>
    <row r="143" s="2" customFormat="1" ht="6.96" customHeight="1">
      <c r="A143" s="33"/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36"/>
      <c r="N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sheet="1" autoFilter="0" formatColumns="0" formatRows="0" objects="1" scenarios="1" spinCount="100000" saltValue="9RIWjS0f1YzARq7gzG+7YSDLMas6FPO+0NXaZfG4BN/QDiP06Fqtua+1ITSmkGhLYbKhBmbLhIPnu3vYO9kFuA==" hashValue="xpB0FbopjMpCBfWJwEAEdB3eGqZb7+7prqydiREzlaljGtim1PiwNkMneGLFUeg6qhK02PC7K1rOg9fQmUiA1Q==" algorithmName="SHA-512" password="CC35"/>
  <autoFilter ref="C123:L14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159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333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162434.79999999999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140880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21554.799999999999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162434.79999999999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SUM(BE124:BE142)),  2)</f>
        <v>162434.79999999999</v>
      </c>
      <c r="G37" s="33"/>
      <c r="H37" s="33"/>
      <c r="I37" s="156">
        <v>0.20999999999999999</v>
      </c>
      <c r="J37" s="33"/>
      <c r="K37" s="150">
        <f>ROUND(((SUM(BE103:BE104) + SUM(BE124:BE142))*I37),  2)</f>
        <v>34111.309999999998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SUM(BF124:BF142)),  2)</f>
        <v>0</v>
      </c>
      <c r="G38" s="33"/>
      <c r="H38" s="33"/>
      <c r="I38" s="156">
        <v>0.14999999999999999</v>
      </c>
      <c r="J38" s="33"/>
      <c r="K38" s="150">
        <f>ROUND(((SUM(BF103:BF104) + SUM(BF124:BF142))*I38),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SUM(BG124:BG142)),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SUM(BH124:BH142)),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SUM(BI124:BI142)),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196546.10999999999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PS24 - Světlá n/S - Leština u Sv. PZZ AŽD 71 5C km 244,818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140880</v>
      </c>
      <c r="J96" s="104">
        <f>R124</f>
        <v>21554.799999999999</v>
      </c>
      <c r="K96" s="104">
        <f>K124</f>
        <v>162434.79999999999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Q129</f>
        <v>0</v>
      </c>
      <c r="J97" s="183">
        <f>R129</f>
        <v>962</v>
      </c>
      <c r="K97" s="183">
        <f>K129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Q132</f>
        <v>0</v>
      </c>
      <c r="J98" s="183">
        <f>R132</f>
        <v>16032.799999999999</v>
      </c>
      <c r="K98" s="183">
        <f>K132</f>
        <v>16032.799999999999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Q139</f>
        <v>0</v>
      </c>
      <c r="J99" s="183">
        <f>R139</f>
        <v>4560</v>
      </c>
      <c r="K99" s="183">
        <f>K139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Q140</f>
        <v>0</v>
      </c>
      <c r="J100" s="189">
        <f>R140</f>
        <v>4560</v>
      </c>
      <c r="K100" s="189">
        <f>K140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162434.79999999999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PS24 - Světlá n/S - Leština u Sv. PZZ AŽD 71 5C km 244,818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162434.79999999999</v>
      </c>
      <c r="L124" s="35"/>
      <c r="M124" s="36"/>
      <c r="N124" s="97"/>
      <c r="O124" s="200"/>
      <c r="P124" s="98"/>
      <c r="Q124" s="201">
        <f>Q125+SUM(Q126:Q129)+Q132+Q139</f>
        <v>140880</v>
      </c>
      <c r="R124" s="201">
        <f>R125+SUM(R126:R129)+R132+R139</f>
        <v>21554.799999999999</v>
      </c>
      <c r="S124" s="98"/>
      <c r="T124" s="202">
        <f>T125+SUM(T126:T129)+T132+T139</f>
        <v>2</v>
      </c>
      <c r="U124" s="98"/>
      <c r="V124" s="202">
        <f>V125+SUM(V126:V129)+V132+V139</f>
        <v>0</v>
      </c>
      <c r="W124" s="98"/>
      <c r="X124" s="202">
        <f>X125+SUM(X126:X129)+X132+X139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BK125+SUM(BK126:BK129)+BK132+BK139</f>
        <v>162434.79999999999</v>
      </c>
    </row>
    <row r="125" s="2" customFormat="1" ht="37.8" customHeight="1">
      <c r="A125" s="33"/>
      <c r="B125" s="34"/>
      <c r="C125" s="204" t="s">
        <v>208</v>
      </c>
      <c r="D125" s="204" t="s">
        <v>209</v>
      </c>
      <c r="E125" s="205" t="s">
        <v>310</v>
      </c>
      <c r="F125" s="206" t="s">
        <v>311</v>
      </c>
      <c r="G125" s="207" t="s">
        <v>212</v>
      </c>
      <c r="H125" s="208">
        <v>24</v>
      </c>
      <c r="I125" s="209">
        <v>5240</v>
      </c>
      <c r="J125" s="210"/>
      <c r="K125" s="209">
        <f>ROUND(P125*H125,2)</f>
        <v>125760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5240</v>
      </c>
      <c r="Q125" s="214">
        <f>ROUND(I125*H125,2)</f>
        <v>125760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125760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125760</v>
      </c>
      <c r="BL125" s="14" t="s">
        <v>214</v>
      </c>
      <c r="BM125" s="217" t="s">
        <v>312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311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2" customFormat="1" ht="24.15" customHeight="1">
      <c r="A127" s="33"/>
      <c r="B127" s="34"/>
      <c r="C127" s="204" t="s">
        <v>255</v>
      </c>
      <c r="D127" s="204" t="s">
        <v>209</v>
      </c>
      <c r="E127" s="205" t="s">
        <v>313</v>
      </c>
      <c r="F127" s="206" t="s">
        <v>314</v>
      </c>
      <c r="G127" s="207" t="s">
        <v>212</v>
      </c>
      <c r="H127" s="208">
        <v>24</v>
      </c>
      <c r="I127" s="209">
        <v>630</v>
      </c>
      <c r="J127" s="210"/>
      <c r="K127" s="209">
        <f>ROUND(P127*H127,2)</f>
        <v>15120</v>
      </c>
      <c r="L127" s="206" t="s">
        <v>213</v>
      </c>
      <c r="M127" s="211"/>
      <c r="N127" s="212" t="s">
        <v>1</v>
      </c>
      <c r="O127" s="213" t="s">
        <v>43</v>
      </c>
      <c r="P127" s="214">
        <f>I127+J127</f>
        <v>630</v>
      </c>
      <c r="Q127" s="214">
        <f>ROUND(I127*H127,2)</f>
        <v>15120</v>
      </c>
      <c r="R127" s="214">
        <f>ROUND(J127*H127,2)</f>
        <v>0</v>
      </c>
      <c r="S127" s="215">
        <v>0</v>
      </c>
      <c r="T127" s="215">
        <f>S127*H127</f>
        <v>0</v>
      </c>
      <c r="U127" s="215">
        <v>0</v>
      </c>
      <c r="V127" s="215">
        <f>U127*H127</f>
        <v>0</v>
      </c>
      <c r="W127" s="215">
        <v>0</v>
      </c>
      <c r="X127" s="215">
        <f>W127*H127</f>
        <v>0</v>
      </c>
      <c r="Y127" s="216" t="s">
        <v>1</v>
      </c>
      <c r="Z127" s="33"/>
      <c r="AA127" s="33"/>
      <c r="AB127" s="33"/>
      <c r="AC127" s="33"/>
      <c r="AD127" s="33"/>
      <c r="AE127" s="33"/>
      <c r="AR127" s="217" t="s">
        <v>214</v>
      </c>
      <c r="AT127" s="217" t="s">
        <v>209</v>
      </c>
      <c r="AU127" s="217" t="s">
        <v>80</v>
      </c>
      <c r="AY127" s="14" t="s">
        <v>215</v>
      </c>
      <c r="BE127" s="218">
        <f>IF(O127="základní",K127,0)</f>
        <v>15120</v>
      </c>
      <c r="BF127" s="218">
        <f>IF(O127="snížená",K127,0)</f>
        <v>0</v>
      </c>
      <c r="BG127" s="218">
        <f>IF(O127="zákl. přenesená",K127,0)</f>
        <v>0</v>
      </c>
      <c r="BH127" s="218">
        <f>IF(O127="sníž. přenesená",K127,0)</f>
        <v>0</v>
      </c>
      <c r="BI127" s="218">
        <f>IF(O127="nulová",K127,0)</f>
        <v>0</v>
      </c>
      <c r="BJ127" s="14" t="s">
        <v>88</v>
      </c>
      <c r="BK127" s="218">
        <f>ROUND(P127*H127,2)</f>
        <v>15120</v>
      </c>
      <c r="BL127" s="14" t="s">
        <v>214</v>
      </c>
      <c r="BM127" s="217" t="s">
        <v>315</v>
      </c>
    </row>
    <row r="128" s="2" customFormat="1">
      <c r="A128" s="33"/>
      <c r="B128" s="34"/>
      <c r="C128" s="35"/>
      <c r="D128" s="219" t="s">
        <v>217</v>
      </c>
      <c r="E128" s="35"/>
      <c r="F128" s="220" t="s">
        <v>314</v>
      </c>
      <c r="G128" s="35"/>
      <c r="H128" s="35"/>
      <c r="I128" s="35"/>
      <c r="J128" s="35"/>
      <c r="K128" s="35"/>
      <c r="L128" s="35"/>
      <c r="M128" s="36"/>
      <c r="N128" s="221"/>
      <c r="O128" s="222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3"/>
      <c r="AA128" s="33"/>
      <c r="AB128" s="33"/>
      <c r="AC128" s="33"/>
      <c r="AD128" s="33"/>
      <c r="AE128" s="33"/>
      <c r="AT128" s="14" t="s">
        <v>217</v>
      </c>
      <c r="AU128" s="14" t="s">
        <v>80</v>
      </c>
    </row>
    <row r="129" s="12" customFormat="1" ht="25.92" customHeight="1">
      <c r="A129" s="12"/>
      <c r="B129" s="223"/>
      <c r="C129" s="224"/>
      <c r="D129" s="225" t="s">
        <v>79</v>
      </c>
      <c r="E129" s="226" t="s">
        <v>218</v>
      </c>
      <c r="F129" s="226" t="s">
        <v>219</v>
      </c>
      <c r="G129" s="224"/>
      <c r="H129" s="224"/>
      <c r="I129" s="224"/>
      <c r="J129" s="224"/>
      <c r="K129" s="227">
        <f>BK129</f>
        <v>962</v>
      </c>
      <c r="L129" s="224"/>
      <c r="M129" s="228"/>
      <c r="N129" s="229"/>
      <c r="O129" s="230"/>
      <c r="P129" s="230"/>
      <c r="Q129" s="231">
        <f>SUM(Q130:Q131)</f>
        <v>0</v>
      </c>
      <c r="R129" s="231">
        <f>SUM(R130:R131)</f>
        <v>962</v>
      </c>
      <c r="S129" s="230"/>
      <c r="T129" s="232">
        <f>SUM(T130:T131)</f>
        <v>2</v>
      </c>
      <c r="U129" s="230"/>
      <c r="V129" s="232">
        <f>SUM(V130:V131)</f>
        <v>0</v>
      </c>
      <c r="W129" s="230"/>
      <c r="X129" s="232">
        <f>SUM(X130:X131)</f>
        <v>0</v>
      </c>
      <c r="Y129" s="233"/>
      <c r="Z129" s="12"/>
      <c r="AA129" s="12"/>
      <c r="AB129" s="12"/>
      <c r="AC129" s="12"/>
      <c r="AD129" s="12"/>
      <c r="AE129" s="12"/>
      <c r="AR129" s="234" t="s">
        <v>220</v>
      </c>
      <c r="AT129" s="235" t="s">
        <v>79</v>
      </c>
      <c r="AU129" s="235" t="s">
        <v>80</v>
      </c>
      <c r="AY129" s="234" t="s">
        <v>215</v>
      </c>
      <c r="BK129" s="236">
        <f>SUM(BK130:BK131)</f>
        <v>962</v>
      </c>
    </row>
    <row r="130" s="2" customFormat="1" ht="24.15" customHeight="1">
      <c r="A130" s="33"/>
      <c r="B130" s="34"/>
      <c r="C130" s="237" t="s">
        <v>220</v>
      </c>
      <c r="D130" s="237" t="s">
        <v>221</v>
      </c>
      <c r="E130" s="238" t="s">
        <v>222</v>
      </c>
      <c r="F130" s="239" t="s">
        <v>223</v>
      </c>
      <c r="G130" s="240" t="s">
        <v>224</v>
      </c>
      <c r="H130" s="241">
        <v>2</v>
      </c>
      <c r="I130" s="242">
        <v>0</v>
      </c>
      <c r="J130" s="242">
        <v>481</v>
      </c>
      <c r="K130" s="242">
        <f>ROUND(P130*H130,2)</f>
        <v>962</v>
      </c>
      <c r="L130" s="239" t="s">
        <v>225</v>
      </c>
      <c r="M130" s="36"/>
      <c r="N130" s="243" t="s">
        <v>1</v>
      </c>
      <c r="O130" s="213" t="s">
        <v>43</v>
      </c>
      <c r="P130" s="214">
        <f>I130+J130</f>
        <v>481</v>
      </c>
      <c r="Q130" s="214">
        <f>ROUND(I130*H130,2)</f>
        <v>0</v>
      </c>
      <c r="R130" s="214">
        <f>ROUND(J130*H130,2)</f>
        <v>962</v>
      </c>
      <c r="S130" s="215">
        <v>1</v>
      </c>
      <c r="T130" s="215">
        <f>S130*H130</f>
        <v>2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1</v>
      </c>
      <c r="Z130" s="33"/>
      <c r="AA130" s="33"/>
      <c r="AB130" s="33"/>
      <c r="AC130" s="33"/>
      <c r="AD130" s="33"/>
      <c r="AE130" s="33"/>
      <c r="AR130" s="217" t="s">
        <v>226</v>
      </c>
      <c r="AT130" s="217" t="s">
        <v>221</v>
      </c>
      <c r="AU130" s="217" t="s">
        <v>88</v>
      </c>
      <c r="AY130" s="14" t="s">
        <v>215</v>
      </c>
      <c r="BE130" s="218">
        <f>IF(O130="základní",K130,0)</f>
        <v>962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4" t="s">
        <v>88</v>
      </c>
      <c r="BK130" s="218">
        <f>ROUND(P130*H130,2)</f>
        <v>962</v>
      </c>
      <c r="BL130" s="14" t="s">
        <v>226</v>
      </c>
      <c r="BM130" s="217" t="s">
        <v>227</v>
      </c>
    </row>
    <row r="131" s="2" customFormat="1">
      <c r="A131" s="33"/>
      <c r="B131" s="34"/>
      <c r="C131" s="35"/>
      <c r="D131" s="219" t="s">
        <v>217</v>
      </c>
      <c r="E131" s="35"/>
      <c r="F131" s="220" t="s">
        <v>228</v>
      </c>
      <c r="G131" s="35"/>
      <c r="H131" s="35"/>
      <c r="I131" s="35"/>
      <c r="J131" s="35"/>
      <c r="K131" s="35"/>
      <c r="L131" s="35"/>
      <c r="M131" s="36"/>
      <c r="N131" s="221"/>
      <c r="O131" s="222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33"/>
      <c r="AA131" s="33"/>
      <c r="AB131" s="33"/>
      <c r="AC131" s="33"/>
      <c r="AD131" s="33"/>
      <c r="AE131" s="33"/>
      <c r="AT131" s="14" t="s">
        <v>217</v>
      </c>
      <c r="AU131" s="14" t="s">
        <v>88</v>
      </c>
    </row>
    <row r="132" s="12" customFormat="1" ht="25.92" customHeight="1">
      <c r="A132" s="12"/>
      <c r="B132" s="223"/>
      <c r="C132" s="224"/>
      <c r="D132" s="225" t="s">
        <v>79</v>
      </c>
      <c r="E132" s="226" t="s">
        <v>229</v>
      </c>
      <c r="F132" s="226" t="s">
        <v>230</v>
      </c>
      <c r="G132" s="224"/>
      <c r="H132" s="224"/>
      <c r="I132" s="224"/>
      <c r="J132" s="224"/>
      <c r="K132" s="227">
        <f>BK132</f>
        <v>16032.799999999999</v>
      </c>
      <c r="L132" s="224"/>
      <c r="M132" s="228"/>
      <c r="N132" s="229"/>
      <c r="O132" s="230"/>
      <c r="P132" s="230"/>
      <c r="Q132" s="231">
        <f>SUM(Q133:Q138)</f>
        <v>0</v>
      </c>
      <c r="R132" s="231">
        <f>SUM(R133:R138)</f>
        <v>16032.799999999999</v>
      </c>
      <c r="S132" s="230"/>
      <c r="T132" s="232">
        <f>SUM(T133:T138)</f>
        <v>0</v>
      </c>
      <c r="U132" s="230"/>
      <c r="V132" s="232">
        <f>SUM(V133:V138)</f>
        <v>0</v>
      </c>
      <c r="W132" s="230"/>
      <c r="X132" s="232">
        <f>SUM(X133:X138)</f>
        <v>0</v>
      </c>
      <c r="Y132" s="233"/>
      <c r="Z132" s="12"/>
      <c r="AA132" s="12"/>
      <c r="AB132" s="12"/>
      <c r="AC132" s="12"/>
      <c r="AD132" s="12"/>
      <c r="AE132" s="12"/>
      <c r="AR132" s="234" t="s">
        <v>220</v>
      </c>
      <c r="AT132" s="235" t="s">
        <v>79</v>
      </c>
      <c r="AU132" s="235" t="s">
        <v>80</v>
      </c>
      <c r="AY132" s="234" t="s">
        <v>215</v>
      </c>
      <c r="BK132" s="236">
        <f>SUM(BK133:BK138)</f>
        <v>16032.799999999999</v>
      </c>
    </row>
    <row r="133" s="2" customFormat="1" ht="24.15" customHeight="1">
      <c r="A133" s="33"/>
      <c r="B133" s="34"/>
      <c r="C133" s="237" t="s">
        <v>316</v>
      </c>
      <c r="D133" s="237" t="s">
        <v>221</v>
      </c>
      <c r="E133" s="238" t="s">
        <v>317</v>
      </c>
      <c r="F133" s="239" t="s">
        <v>318</v>
      </c>
      <c r="G133" s="240" t="s">
        <v>212</v>
      </c>
      <c r="H133" s="241">
        <v>20</v>
      </c>
      <c r="I133" s="242">
        <v>0</v>
      </c>
      <c r="J133" s="242">
        <v>418</v>
      </c>
      <c r="K133" s="242">
        <f>ROUND(P133*H133,2)</f>
        <v>8360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418</v>
      </c>
      <c r="Q133" s="214">
        <f>ROUND(I133*H133,2)</f>
        <v>0</v>
      </c>
      <c r="R133" s="214">
        <f>ROUND(J133*H133,2)</f>
        <v>8360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8360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8360</v>
      </c>
      <c r="BL133" s="14" t="s">
        <v>226</v>
      </c>
      <c r="BM133" s="217" t="s">
        <v>334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320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2" customFormat="1" ht="24.15" customHeight="1">
      <c r="A135" s="33"/>
      <c r="B135" s="34"/>
      <c r="C135" s="237" t="s">
        <v>267</v>
      </c>
      <c r="D135" s="237" t="s">
        <v>221</v>
      </c>
      <c r="E135" s="238" t="s">
        <v>321</v>
      </c>
      <c r="F135" s="239" t="s">
        <v>322</v>
      </c>
      <c r="G135" s="240" t="s">
        <v>212</v>
      </c>
      <c r="H135" s="241">
        <v>24</v>
      </c>
      <c r="I135" s="242">
        <v>0</v>
      </c>
      <c r="J135" s="242">
        <v>26.699999999999999</v>
      </c>
      <c r="K135" s="242">
        <f>ROUND(P135*H135,2)</f>
        <v>640.79999999999995</v>
      </c>
      <c r="L135" s="239" t="s">
        <v>213</v>
      </c>
      <c r="M135" s="36"/>
      <c r="N135" s="243" t="s">
        <v>1</v>
      </c>
      <c r="O135" s="213" t="s">
        <v>43</v>
      </c>
      <c r="P135" s="214">
        <f>I135+J135</f>
        <v>26.699999999999999</v>
      </c>
      <c r="Q135" s="214">
        <f>ROUND(I135*H135,2)</f>
        <v>0</v>
      </c>
      <c r="R135" s="214">
        <f>ROUND(J135*H135,2)</f>
        <v>640.79999999999995</v>
      </c>
      <c r="S135" s="215">
        <v>0</v>
      </c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5">
        <f>W135*H135</f>
        <v>0</v>
      </c>
      <c r="Y135" s="216" t="s">
        <v>1</v>
      </c>
      <c r="Z135" s="33"/>
      <c r="AA135" s="33"/>
      <c r="AB135" s="33"/>
      <c r="AC135" s="33"/>
      <c r="AD135" s="33"/>
      <c r="AE135" s="33"/>
      <c r="AR135" s="217" t="s">
        <v>226</v>
      </c>
      <c r="AT135" s="217" t="s">
        <v>221</v>
      </c>
      <c r="AU135" s="217" t="s">
        <v>88</v>
      </c>
      <c r="AY135" s="14" t="s">
        <v>215</v>
      </c>
      <c r="BE135" s="218">
        <f>IF(O135="základní",K135,0)</f>
        <v>640.79999999999995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14" t="s">
        <v>88</v>
      </c>
      <c r="BK135" s="218">
        <f>ROUND(P135*H135,2)</f>
        <v>640.79999999999995</v>
      </c>
      <c r="BL135" s="14" t="s">
        <v>226</v>
      </c>
      <c r="BM135" s="217" t="s">
        <v>323</v>
      </c>
    </row>
    <row r="136" s="2" customFormat="1">
      <c r="A136" s="33"/>
      <c r="B136" s="34"/>
      <c r="C136" s="35"/>
      <c r="D136" s="219" t="s">
        <v>217</v>
      </c>
      <c r="E136" s="35"/>
      <c r="F136" s="220" t="s">
        <v>322</v>
      </c>
      <c r="G136" s="35"/>
      <c r="H136" s="35"/>
      <c r="I136" s="35"/>
      <c r="J136" s="35"/>
      <c r="K136" s="35"/>
      <c r="L136" s="35"/>
      <c r="M136" s="36"/>
      <c r="N136" s="221"/>
      <c r="O136" s="222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3"/>
      <c r="AA136" s="33"/>
      <c r="AB136" s="33"/>
      <c r="AC136" s="33"/>
      <c r="AD136" s="33"/>
      <c r="AE136" s="33"/>
      <c r="AT136" s="14" t="s">
        <v>217</v>
      </c>
      <c r="AU136" s="14" t="s">
        <v>88</v>
      </c>
    </row>
    <row r="137" s="2" customFormat="1" ht="24.15" customHeight="1">
      <c r="A137" s="33"/>
      <c r="B137" s="34"/>
      <c r="C137" s="237" t="s">
        <v>262</v>
      </c>
      <c r="D137" s="237" t="s">
        <v>221</v>
      </c>
      <c r="E137" s="238" t="s">
        <v>324</v>
      </c>
      <c r="F137" s="239" t="s">
        <v>325</v>
      </c>
      <c r="G137" s="240" t="s">
        <v>212</v>
      </c>
      <c r="H137" s="241">
        <v>24</v>
      </c>
      <c r="I137" s="242">
        <v>0</v>
      </c>
      <c r="J137" s="242">
        <v>293</v>
      </c>
      <c r="K137" s="242">
        <f>ROUND(P137*H137,2)</f>
        <v>7032</v>
      </c>
      <c r="L137" s="239" t="s">
        <v>213</v>
      </c>
      <c r="M137" s="36"/>
      <c r="N137" s="243" t="s">
        <v>1</v>
      </c>
      <c r="O137" s="213" t="s">
        <v>43</v>
      </c>
      <c r="P137" s="214">
        <f>I137+J137</f>
        <v>293</v>
      </c>
      <c r="Q137" s="214">
        <f>ROUND(I137*H137,2)</f>
        <v>0</v>
      </c>
      <c r="R137" s="214">
        <f>ROUND(J137*H137,2)</f>
        <v>7032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226</v>
      </c>
      <c r="AT137" s="217" t="s">
        <v>221</v>
      </c>
      <c r="AU137" s="217" t="s">
        <v>88</v>
      </c>
      <c r="AY137" s="14" t="s">
        <v>215</v>
      </c>
      <c r="BE137" s="218">
        <f>IF(O137="základní",K137,0)</f>
        <v>7032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88</v>
      </c>
      <c r="BK137" s="218">
        <f>ROUND(P137*H137,2)</f>
        <v>7032</v>
      </c>
      <c r="BL137" s="14" t="s">
        <v>226</v>
      </c>
      <c r="BM137" s="217" t="s">
        <v>326</v>
      </c>
    </row>
    <row r="138" s="2" customFormat="1">
      <c r="A138" s="33"/>
      <c r="B138" s="34"/>
      <c r="C138" s="35"/>
      <c r="D138" s="219" t="s">
        <v>217</v>
      </c>
      <c r="E138" s="35"/>
      <c r="F138" s="220" t="s">
        <v>325</v>
      </c>
      <c r="G138" s="35"/>
      <c r="H138" s="35"/>
      <c r="I138" s="35"/>
      <c r="J138" s="35"/>
      <c r="K138" s="35"/>
      <c r="L138" s="35"/>
      <c r="M138" s="36"/>
      <c r="N138" s="221"/>
      <c r="O138" s="222"/>
      <c r="P138" s="85"/>
      <c r="Q138" s="85"/>
      <c r="R138" s="85"/>
      <c r="S138" s="85"/>
      <c r="T138" s="85"/>
      <c r="U138" s="85"/>
      <c r="V138" s="85"/>
      <c r="W138" s="85"/>
      <c r="X138" s="85"/>
      <c r="Y138" s="86"/>
      <c r="Z138" s="33"/>
      <c r="AA138" s="33"/>
      <c r="AB138" s="33"/>
      <c r="AC138" s="33"/>
      <c r="AD138" s="33"/>
      <c r="AE138" s="33"/>
      <c r="AT138" s="14" t="s">
        <v>217</v>
      </c>
      <c r="AU138" s="14" t="s">
        <v>88</v>
      </c>
    </row>
    <row r="139" s="12" customFormat="1" ht="25.92" customHeight="1">
      <c r="A139" s="12"/>
      <c r="B139" s="223"/>
      <c r="C139" s="224"/>
      <c r="D139" s="225" t="s">
        <v>79</v>
      </c>
      <c r="E139" s="226" t="s">
        <v>240</v>
      </c>
      <c r="F139" s="226" t="s">
        <v>241</v>
      </c>
      <c r="G139" s="224"/>
      <c r="H139" s="224"/>
      <c r="I139" s="224"/>
      <c r="J139" s="224"/>
      <c r="K139" s="227">
        <f>BK139</f>
        <v>4560</v>
      </c>
      <c r="L139" s="224"/>
      <c r="M139" s="228"/>
      <c r="N139" s="229"/>
      <c r="O139" s="230"/>
      <c r="P139" s="230"/>
      <c r="Q139" s="231">
        <f>Q140</f>
        <v>0</v>
      </c>
      <c r="R139" s="231">
        <f>R140</f>
        <v>4560</v>
      </c>
      <c r="S139" s="230"/>
      <c r="T139" s="232">
        <f>T140</f>
        <v>0</v>
      </c>
      <c r="U139" s="230"/>
      <c r="V139" s="232">
        <f>V140</f>
        <v>0</v>
      </c>
      <c r="W139" s="230"/>
      <c r="X139" s="232">
        <f>X140</f>
        <v>0</v>
      </c>
      <c r="Y139" s="233"/>
      <c r="Z139" s="12"/>
      <c r="AA139" s="12"/>
      <c r="AB139" s="12"/>
      <c r="AC139" s="12"/>
      <c r="AD139" s="12"/>
      <c r="AE139" s="12"/>
      <c r="AR139" s="234" t="s">
        <v>242</v>
      </c>
      <c r="AT139" s="235" t="s">
        <v>79</v>
      </c>
      <c r="AU139" s="235" t="s">
        <v>80</v>
      </c>
      <c r="AY139" s="234" t="s">
        <v>215</v>
      </c>
      <c r="BK139" s="236">
        <f>BK140</f>
        <v>4560</v>
      </c>
    </row>
    <row r="140" s="12" customFormat="1" ht="22.8" customHeight="1">
      <c r="A140" s="12"/>
      <c r="B140" s="223"/>
      <c r="C140" s="224"/>
      <c r="D140" s="225" t="s">
        <v>79</v>
      </c>
      <c r="E140" s="244" t="s">
        <v>243</v>
      </c>
      <c r="F140" s="244" t="s">
        <v>244</v>
      </c>
      <c r="G140" s="224"/>
      <c r="H140" s="224"/>
      <c r="I140" s="224"/>
      <c r="J140" s="224"/>
      <c r="K140" s="245">
        <f>BK140</f>
        <v>4560</v>
      </c>
      <c r="L140" s="224"/>
      <c r="M140" s="228"/>
      <c r="N140" s="229"/>
      <c r="O140" s="230"/>
      <c r="P140" s="230"/>
      <c r="Q140" s="231">
        <f>SUM(Q141:Q142)</f>
        <v>0</v>
      </c>
      <c r="R140" s="231">
        <f>SUM(R141:R142)</f>
        <v>4560</v>
      </c>
      <c r="S140" s="230"/>
      <c r="T140" s="232">
        <f>SUM(T141:T142)</f>
        <v>0</v>
      </c>
      <c r="U140" s="230"/>
      <c r="V140" s="232">
        <f>SUM(V141:V142)</f>
        <v>0</v>
      </c>
      <c r="W140" s="230"/>
      <c r="X140" s="232">
        <f>SUM(X141:X142)</f>
        <v>0</v>
      </c>
      <c r="Y140" s="233"/>
      <c r="Z140" s="12"/>
      <c r="AA140" s="12"/>
      <c r="AB140" s="12"/>
      <c r="AC140" s="12"/>
      <c r="AD140" s="12"/>
      <c r="AE140" s="12"/>
      <c r="AR140" s="234" t="s">
        <v>242</v>
      </c>
      <c r="AT140" s="235" t="s">
        <v>79</v>
      </c>
      <c r="AU140" s="235" t="s">
        <v>88</v>
      </c>
      <c r="AY140" s="234" t="s">
        <v>215</v>
      </c>
      <c r="BK140" s="236">
        <f>SUM(BK141:BK142)</f>
        <v>4560</v>
      </c>
    </row>
    <row r="141" s="2" customFormat="1" ht="24.15" customHeight="1">
      <c r="A141" s="33"/>
      <c r="B141" s="34"/>
      <c r="C141" s="237" t="s">
        <v>242</v>
      </c>
      <c r="D141" s="237" t="s">
        <v>221</v>
      </c>
      <c r="E141" s="238" t="s">
        <v>245</v>
      </c>
      <c r="F141" s="239" t="s">
        <v>246</v>
      </c>
      <c r="G141" s="240" t="s">
        <v>247</v>
      </c>
      <c r="H141" s="241">
        <v>240</v>
      </c>
      <c r="I141" s="242">
        <v>0</v>
      </c>
      <c r="J141" s="242">
        <v>19</v>
      </c>
      <c r="K141" s="242">
        <f>ROUND(P141*H141,2)</f>
        <v>4560</v>
      </c>
      <c r="L141" s="239" t="s">
        <v>225</v>
      </c>
      <c r="M141" s="36"/>
      <c r="N141" s="243" t="s">
        <v>1</v>
      </c>
      <c r="O141" s="213" t="s">
        <v>43</v>
      </c>
      <c r="P141" s="214">
        <f>I141+J141</f>
        <v>19</v>
      </c>
      <c r="Q141" s="214">
        <f>ROUND(I141*H141,2)</f>
        <v>0</v>
      </c>
      <c r="R141" s="214">
        <f>ROUND(J141*H141,2)</f>
        <v>4560</v>
      </c>
      <c r="S141" s="215">
        <v>0</v>
      </c>
      <c r="T141" s="215">
        <f>S141*H141</f>
        <v>0</v>
      </c>
      <c r="U141" s="215">
        <v>0</v>
      </c>
      <c r="V141" s="215">
        <f>U141*H141</f>
        <v>0</v>
      </c>
      <c r="W141" s="215">
        <v>0</v>
      </c>
      <c r="X141" s="215">
        <f>W141*H141</f>
        <v>0</v>
      </c>
      <c r="Y141" s="216" t="s">
        <v>1</v>
      </c>
      <c r="Z141" s="33"/>
      <c r="AA141" s="33"/>
      <c r="AB141" s="33"/>
      <c r="AC141" s="33"/>
      <c r="AD141" s="33"/>
      <c r="AE141" s="33"/>
      <c r="AR141" s="217" t="s">
        <v>248</v>
      </c>
      <c r="AT141" s="217" t="s">
        <v>221</v>
      </c>
      <c r="AU141" s="217" t="s">
        <v>90</v>
      </c>
      <c r="AY141" s="14" t="s">
        <v>215</v>
      </c>
      <c r="BE141" s="218">
        <f>IF(O141="základní",K141,0)</f>
        <v>4560</v>
      </c>
      <c r="BF141" s="218">
        <f>IF(O141="snížená",K141,0)</f>
        <v>0</v>
      </c>
      <c r="BG141" s="218">
        <f>IF(O141="zákl. přenesená",K141,0)</f>
        <v>0</v>
      </c>
      <c r="BH141" s="218">
        <f>IF(O141="sníž. přenesená",K141,0)</f>
        <v>0</v>
      </c>
      <c r="BI141" s="218">
        <f>IF(O141="nulová",K141,0)</f>
        <v>0</v>
      </c>
      <c r="BJ141" s="14" t="s">
        <v>88</v>
      </c>
      <c r="BK141" s="218">
        <f>ROUND(P141*H141,2)</f>
        <v>4560</v>
      </c>
      <c r="BL141" s="14" t="s">
        <v>248</v>
      </c>
      <c r="BM141" s="217" t="s">
        <v>249</v>
      </c>
    </row>
    <row r="142" s="2" customFormat="1">
      <c r="A142" s="33"/>
      <c r="B142" s="34"/>
      <c r="C142" s="35"/>
      <c r="D142" s="219" t="s">
        <v>217</v>
      </c>
      <c r="E142" s="35"/>
      <c r="F142" s="220" t="s">
        <v>246</v>
      </c>
      <c r="G142" s="35"/>
      <c r="H142" s="35"/>
      <c r="I142" s="35"/>
      <c r="J142" s="35"/>
      <c r="K142" s="35"/>
      <c r="L142" s="35"/>
      <c r="M142" s="36"/>
      <c r="N142" s="246"/>
      <c r="O142" s="247"/>
      <c r="P142" s="248"/>
      <c r="Q142" s="248"/>
      <c r="R142" s="248"/>
      <c r="S142" s="248"/>
      <c r="T142" s="248"/>
      <c r="U142" s="248"/>
      <c r="V142" s="248"/>
      <c r="W142" s="248"/>
      <c r="X142" s="248"/>
      <c r="Y142" s="249"/>
      <c r="Z142" s="33"/>
      <c r="AA142" s="33"/>
      <c r="AB142" s="33"/>
      <c r="AC142" s="33"/>
      <c r="AD142" s="33"/>
      <c r="AE142" s="33"/>
      <c r="AT142" s="14" t="s">
        <v>217</v>
      </c>
      <c r="AU142" s="14" t="s">
        <v>90</v>
      </c>
    </row>
    <row r="143" s="2" customFormat="1" ht="6.96" customHeight="1">
      <c r="A143" s="33"/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36"/>
      <c r="N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sheet="1" autoFilter="0" formatColumns="0" formatRows="0" objects="1" scenarios="1" spinCount="100000" saltValue="nJ0dTiwYgWDRXxsPBw3/TeSjCc54IcQU5Bs+7KS++aByWpH6y0S38W8mZ+Wq4blQpY8q8Nt/lDPedWUTAj6I6A==" hashValue="zqxTwj9f1Tdls59c2OOZmQF8eeLYT7jU4/v344+tWjXHaJWApJXhW78l2iXiA/S6Pw7dVnxndivMRfkaQ9UGPw==" algorithmName="SHA-512" password="CC35"/>
  <autoFilter ref="C123:L14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162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335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164274.79999999999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140880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23394.799999999999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164274.79999999999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SUM(BE124:BE142)),  2)</f>
        <v>164274.79999999999</v>
      </c>
      <c r="G37" s="33"/>
      <c r="H37" s="33"/>
      <c r="I37" s="156">
        <v>0.20999999999999999</v>
      </c>
      <c r="J37" s="33"/>
      <c r="K37" s="150">
        <f>ROUND(((SUM(BE103:BE104) + SUM(BE124:BE142))*I37),  2)</f>
        <v>34497.709999999999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SUM(BF124:BF142)),  2)</f>
        <v>0</v>
      </c>
      <c r="G38" s="33"/>
      <c r="H38" s="33"/>
      <c r="I38" s="156">
        <v>0.14999999999999999</v>
      </c>
      <c r="J38" s="33"/>
      <c r="K38" s="150">
        <f>ROUND(((SUM(BF103:BF104) + SUM(BF124:BF142))*I38),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SUM(BG124:BG142)),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SUM(BH124:BH142)),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SUM(BI124:BI142)),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198772.50999999998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PS25 - Vlkaneč - G.Jeníkov PZZ AŽD 71 3E km 261,438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140880</v>
      </c>
      <c r="J96" s="104">
        <f>R124</f>
        <v>23394.799999999999</v>
      </c>
      <c r="K96" s="104">
        <f>K124</f>
        <v>164274.79999999999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Q129</f>
        <v>0</v>
      </c>
      <c r="J97" s="183">
        <f>R129</f>
        <v>962</v>
      </c>
      <c r="K97" s="183">
        <f>K129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Q132</f>
        <v>0</v>
      </c>
      <c r="J98" s="183">
        <f>R132</f>
        <v>17872.799999999999</v>
      </c>
      <c r="K98" s="183">
        <f>K132</f>
        <v>17872.799999999999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Q139</f>
        <v>0</v>
      </c>
      <c r="J99" s="183">
        <f>R139</f>
        <v>4560</v>
      </c>
      <c r="K99" s="183">
        <f>K139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Q140</f>
        <v>0</v>
      </c>
      <c r="J100" s="189">
        <f>R140</f>
        <v>4560</v>
      </c>
      <c r="K100" s="189">
        <f>K140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164274.79999999999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PS25 - Vlkaneč - G.Jeníkov PZZ AŽD 71 3E km 261,438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164274.79999999999</v>
      </c>
      <c r="L124" s="35"/>
      <c r="M124" s="36"/>
      <c r="N124" s="97"/>
      <c r="O124" s="200"/>
      <c r="P124" s="98"/>
      <c r="Q124" s="201">
        <f>Q125+SUM(Q126:Q129)+Q132+Q139</f>
        <v>140880</v>
      </c>
      <c r="R124" s="201">
        <f>R125+SUM(R126:R129)+R132+R139</f>
        <v>23394.799999999999</v>
      </c>
      <c r="S124" s="98"/>
      <c r="T124" s="202">
        <f>T125+SUM(T126:T129)+T132+T139</f>
        <v>2</v>
      </c>
      <c r="U124" s="98"/>
      <c r="V124" s="202">
        <f>V125+SUM(V126:V129)+V132+V139</f>
        <v>0</v>
      </c>
      <c r="W124" s="98"/>
      <c r="X124" s="202">
        <f>X125+SUM(X126:X129)+X132+X139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BK125+SUM(BK126:BK129)+BK132+BK139</f>
        <v>164274.79999999999</v>
      </c>
    </row>
    <row r="125" s="2" customFormat="1" ht="37.8" customHeight="1">
      <c r="A125" s="33"/>
      <c r="B125" s="34"/>
      <c r="C125" s="204" t="s">
        <v>208</v>
      </c>
      <c r="D125" s="204" t="s">
        <v>209</v>
      </c>
      <c r="E125" s="205" t="s">
        <v>310</v>
      </c>
      <c r="F125" s="206" t="s">
        <v>311</v>
      </c>
      <c r="G125" s="207" t="s">
        <v>212</v>
      </c>
      <c r="H125" s="208">
        <v>24</v>
      </c>
      <c r="I125" s="209">
        <v>5240</v>
      </c>
      <c r="J125" s="210"/>
      <c r="K125" s="209">
        <f>ROUND(P125*H125,2)</f>
        <v>125760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5240</v>
      </c>
      <c r="Q125" s="214">
        <f>ROUND(I125*H125,2)</f>
        <v>125760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125760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125760</v>
      </c>
      <c r="BL125" s="14" t="s">
        <v>214</v>
      </c>
      <c r="BM125" s="217" t="s">
        <v>312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311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2" customFormat="1" ht="24.15" customHeight="1">
      <c r="A127" s="33"/>
      <c r="B127" s="34"/>
      <c r="C127" s="204" t="s">
        <v>255</v>
      </c>
      <c r="D127" s="204" t="s">
        <v>209</v>
      </c>
      <c r="E127" s="205" t="s">
        <v>313</v>
      </c>
      <c r="F127" s="206" t="s">
        <v>314</v>
      </c>
      <c r="G127" s="207" t="s">
        <v>212</v>
      </c>
      <c r="H127" s="208">
        <v>24</v>
      </c>
      <c r="I127" s="209">
        <v>630</v>
      </c>
      <c r="J127" s="210"/>
      <c r="K127" s="209">
        <f>ROUND(P127*H127,2)</f>
        <v>15120</v>
      </c>
      <c r="L127" s="206" t="s">
        <v>213</v>
      </c>
      <c r="M127" s="211"/>
      <c r="N127" s="212" t="s">
        <v>1</v>
      </c>
      <c r="O127" s="213" t="s">
        <v>43</v>
      </c>
      <c r="P127" s="214">
        <f>I127+J127</f>
        <v>630</v>
      </c>
      <c r="Q127" s="214">
        <f>ROUND(I127*H127,2)</f>
        <v>15120</v>
      </c>
      <c r="R127" s="214">
        <f>ROUND(J127*H127,2)</f>
        <v>0</v>
      </c>
      <c r="S127" s="215">
        <v>0</v>
      </c>
      <c r="T127" s="215">
        <f>S127*H127</f>
        <v>0</v>
      </c>
      <c r="U127" s="215">
        <v>0</v>
      </c>
      <c r="V127" s="215">
        <f>U127*H127</f>
        <v>0</v>
      </c>
      <c r="W127" s="215">
        <v>0</v>
      </c>
      <c r="X127" s="215">
        <f>W127*H127</f>
        <v>0</v>
      </c>
      <c r="Y127" s="216" t="s">
        <v>1</v>
      </c>
      <c r="Z127" s="33"/>
      <c r="AA127" s="33"/>
      <c r="AB127" s="33"/>
      <c r="AC127" s="33"/>
      <c r="AD127" s="33"/>
      <c r="AE127" s="33"/>
      <c r="AR127" s="217" t="s">
        <v>214</v>
      </c>
      <c r="AT127" s="217" t="s">
        <v>209</v>
      </c>
      <c r="AU127" s="217" t="s">
        <v>80</v>
      </c>
      <c r="AY127" s="14" t="s">
        <v>215</v>
      </c>
      <c r="BE127" s="218">
        <f>IF(O127="základní",K127,0)</f>
        <v>15120</v>
      </c>
      <c r="BF127" s="218">
        <f>IF(O127="snížená",K127,0)</f>
        <v>0</v>
      </c>
      <c r="BG127" s="218">
        <f>IF(O127="zákl. přenesená",K127,0)</f>
        <v>0</v>
      </c>
      <c r="BH127" s="218">
        <f>IF(O127="sníž. přenesená",K127,0)</f>
        <v>0</v>
      </c>
      <c r="BI127" s="218">
        <f>IF(O127="nulová",K127,0)</f>
        <v>0</v>
      </c>
      <c r="BJ127" s="14" t="s">
        <v>88</v>
      </c>
      <c r="BK127" s="218">
        <f>ROUND(P127*H127,2)</f>
        <v>15120</v>
      </c>
      <c r="BL127" s="14" t="s">
        <v>214</v>
      </c>
      <c r="BM127" s="217" t="s">
        <v>315</v>
      </c>
    </row>
    <row r="128" s="2" customFormat="1">
      <c r="A128" s="33"/>
      <c r="B128" s="34"/>
      <c r="C128" s="35"/>
      <c r="D128" s="219" t="s">
        <v>217</v>
      </c>
      <c r="E128" s="35"/>
      <c r="F128" s="220" t="s">
        <v>314</v>
      </c>
      <c r="G128" s="35"/>
      <c r="H128" s="35"/>
      <c r="I128" s="35"/>
      <c r="J128" s="35"/>
      <c r="K128" s="35"/>
      <c r="L128" s="35"/>
      <c r="M128" s="36"/>
      <c r="N128" s="221"/>
      <c r="O128" s="222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3"/>
      <c r="AA128" s="33"/>
      <c r="AB128" s="33"/>
      <c r="AC128" s="33"/>
      <c r="AD128" s="33"/>
      <c r="AE128" s="33"/>
      <c r="AT128" s="14" t="s">
        <v>217</v>
      </c>
      <c r="AU128" s="14" t="s">
        <v>80</v>
      </c>
    </row>
    <row r="129" s="12" customFormat="1" ht="25.92" customHeight="1">
      <c r="A129" s="12"/>
      <c r="B129" s="223"/>
      <c r="C129" s="224"/>
      <c r="D129" s="225" t="s">
        <v>79</v>
      </c>
      <c r="E129" s="226" t="s">
        <v>218</v>
      </c>
      <c r="F129" s="226" t="s">
        <v>219</v>
      </c>
      <c r="G129" s="224"/>
      <c r="H129" s="224"/>
      <c r="I129" s="224"/>
      <c r="J129" s="224"/>
      <c r="K129" s="227">
        <f>BK129</f>
        <v>962</v>
      </c>
      <c r="L129" s="224"/>
      <c r="M129" s="228"/>
      <c r="N129" s="229"/>
      <c r="O129" s="230"/>
      <c r="P129" s="230"/>
      <c r="Q129" s="231">
        <f>SUM(Q130:Q131)</f>
        <v>0</v>
      </c>
      <c r="R129" s="231">
        <f>SUM(R130:R131)</f>
        <v>962</v>
      </c>
      <c r="S129" s="230"/>
      <c r="T129" s="232">
        <f>SUM(T130:T131)</f>
        <v>2</v>
      </c>
      <c r="U129" s="230"/>
      <c r="V129" s="232">
        <f>SUM(V130:V131)</f>
        <v>0</v>
      </c>
      <c r="W129" s="230"/>
      <c r="X129" s="232">
        <f>SUM(X130:X131)</f>
        <v>0</v>
      </c>
      <c r="Y129" s="233"/>
      <c r="Z129" s="12"/>
      <c r="AA129" s="12"/>
      <c r="AB129" s="12"/>
      <c r="AC129" s="12"/>
      <c r="AD129" s="12"/>
      <c r="AE129" s="12"/>
      <c r="AR129" s="234" t="s">
        <v>220</v>
      </c>
      <c r="AT129" s="235" t="s">
        <v>79</v>
      </c>
      <c r="AU129" s="235" t="s">
        <v>80</v>
      </c>
      <c r="AY129" s="234" t="s">
        <v>215</v>
      </c>
      <c r="BK129" s="236">
        <f>SUM(BK130:BK131)</f>
        <v>962</v>
      </c>
    </row>
    <row r="130" s="2" customFormat="1" ht="24.15" customHeight="1">
      <c r="A130" s="33"/>
      <c r="B130" s="34"/>
      <c r="C130" s="237" t="s">
        <v>220</v>
      </c>
      <c r="D130" s="237" t="s">
        <v>221</v>
      </c>
      <c r="E130" s="238" t="s">
        <v>222</v>
      </c>
      <c r="F130" s="239" t="s">
        <v>223</v>
      </c>
      <c r="G130" s="240" t="s">
        <v>224</v>
      </c>
      <c r="H130" s="241">
        <v>2</v>
      </c>
      <c r="I130" s="242">
        <v>0</v>
      </c>
      <c r="J130" s="242">
        <v>481</v>
      </c>
      <c r="K130" s="242">
        <f>ROUND(P130*H130,2)</f>
        <v>962</v>
      </c>
      <c r="L130" s="239" t="s">
        <v>225</v>
      </c>
      <c r="M130" s="36"/>
      <c r="N130" s="243" t="s">
        <v>1</v>
      </c>
      <c r="O130" s="213" t="s">
        <v>43</v>
      </c>
      <c r="P130" s="214">
        <f>I130+J130</f>
        <v>481</v>
      </c>
      <c r="Q130" s="214">
        <f>ROUND(I130*H130,2)</f>
        <v>0</v>
      </c>
      <c r="R130" s="214">
        <f>ROUND(J130*H130,2)</f>
        <v>962</v>
      </c>
      <c r="S130" s="215">
        <v>1</v>
      </c>
      <c r="T130" s="215">
        <f>S130*H130</f>
        <v>2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1</v>
      </c>
      <c r="Z130" s="33"/>
      <c r="AA130" s="33"/>
      <c r="AB130" s="33"/>
      <c r="AC130" s="33"/>
      <c r="AD130" s="33"/>
      <c r="AE130" s="33"/>
      <c r="AR130" s="217" t="s">
        <v>226</v>
      </c>
      <c r="AT130" s="217" t="s">
        <v>221</v>
      </c>
      <c r="AU130" s="217" t="s">
        <v>88</v>
      </c>
      <c r="AY130" s="14" t="s">
        <v>215</v>
      </c>
      <c r="BE130" s="218">
        <f>IF(O130="základní",K130,0)</f>
        <v>962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4" t="s">
        <v>88</v>
      </c>
      <c r="BK130" s="218">
        <f>ROUND(P130*H130,2)</f>
        <v>962</v>
      </c>
      <c r="BL130" s="14" t="s">
        <v>226</v>
      </c>
      <c r="BM130" s="217" t="s">
        <v>227</v>
      </c>
    </row>
    <row r="131" s="2" customFormat="1">
      <c r="A131" s="33"/>
      <c r="B131" s="34"/>
      <c r="C131" s="35"/>
      <c r="D131" s="219" t="s">
        <v>217</v>
      </c>
      <c r="E131" s="35"/>
      <c r="F131" s="220" t="s">
        <v>228</v>
      </c>
      <c r="G131" s="35"/>
      <c r="H131" s="35"/>
      <c r="I131" s="35"/>
      <c r="J131" s="35"/>
      <c r="K131" s="35"/>
      <c r="L131" s="35"/>
      <c r="M131" s="36"/>
      <c r="N131" s="221"/>
      <c r="O131" s="222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33"/>
      <c r="AA131" s="33"/>
      <c r="AB131" s="33"/>
      <c r="AC131" s="33"/>
      <c r="AD131" s="33"/>
      <c r="AE131" s="33"/>
      <c r="AT131" s="14" t="s">
        <v>217</v>
      </c>
      <c r="AU131" s="14" t="s">
        <v>88</v>
      </c>
    </row>
    <row r="132" s="12" customFormat="1" ht="25.92" customHeight="1">
      <c r="A132" s="12"/>
      <c r="B132" s="223"/>
      <c r="C132" s="224"/>
      <c r="D132" s="225" t="s">
        <v>79</v>
      </c>
      <c r="E132" s="226" t="s">
        <v>229</v>
      </c>
      <c r="F132" s="226" t="s">
        <v>230</v>
      </c>
      <c r="G132" s="224"/>
      <c r="H132" s="224"/>
      <c r="I132" s="224"/>
      <c r="J132" s="224"/>
      <c r="K132" s="227">
        <f>BK132</f>
        <v>17872.799999999999</v>
      </c>
      <c r="L132" s="224"/>
      <c r="M132" s="228"/>
      <c r="N132" s="229"/>
      <c r="O132" s="230"/>
      <c r="P132" s="230"/>
      <c r="Q132" s="231">
        <f>SUM(Q133:Q138)</f>
        <v>0</v>
      </c>
      <c r="R132" s="231">
        <f>SUM(R133:R138)</f>
        <v>17872.799999999999</v>
      </c>
      <c r="S132" s="230"/>
      <c r="T132" s="232">
        <f>SUM(T133:T138)</f>
        <v>0</v>
      </c>
      <c r="U132" s="230"/>
      <c r="V132" s="232">
        <f>SUM(V133:V138)</f>
        <v>0</v>
      </c>
      <c r="W132" s="230"/>
      <c r="X132" s="232">
        <f>SUM(X133:X138)</f>
        <v>0</v>
      </c>
      <c r="Y132" s="233"/>
      <c r="Z132" s="12"/>
      <c r="AA132" s="12"/>
      <c r="AB132" s="12"/>
      <c r="AC132" s="12"/>
      <c r="AD132" s="12"/>
      <c r="AE132" s="12"/>
      <c r="AR132" s="234" t="s">
        <v>220</v>
      </c>
      <c r="AT132" s="235" t="s">
        <v>79</v>
      </c>
      <c r="AU132" s="235" t="s">
        <v>80</v>
      </c>
      <c r="AY132" s="234" t="s">
        <v>215</v>
      </c>
      <c r="BK132" s="236">
        <f>SUM(BK133:BK138)</f>
        <v>17872.799999999999</v>
      </c>
    </row>
    <row r="133" s="2" customFormat="1" ht="24.15" customHeight="1">
      <c r="A133" s="33"/>
      <c r="B133" s="34"/>
      <c r="C133" s="237" t="s">
        <v>316</v>
      </c>
      <c r="D133" s="237" t="s">
        <v>221</v>
      </c>
      <c r="E133" s="238" t="s">
        <v>317</v>
      </c>
      <c r="F133" s="239" t="s">
        <v>318</v>
      </c>
      <c r="G133" s="240" t="s">
        <v>212</v>
      </c>
      <c r="H133" s="241">
        <v>24</v>
      </c>
      <c r="I133" s="242">
        <v>0</v>
      </c>
      <c r="J133" s="242">
        <v>425</v>
      </c>
      <c r="K133" s="242">
        <f>ROUND(P133*H133,2)</f>
        <v>10200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425</v>
      </c>
      <c r="Q133" s="214">
        <f>ROUND(I133*H133,2)</f>
        <v>0</v>
      </c>
      <c r="R133" s="214">
        <f>ROUND(J133*H133,2)</f>
        <v>10200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10200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10200</v>
      </c>
      <c r="BL133" s="14" t="s">
        <v>226</v>
      </c>
      <c r="BM133" s="217" t="s">
        <v>336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320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2" customFormat="1" ht="24.15" customHeight="1">
      <c r="A135" s="33"/>
      <c r="B135" s="34"/>
      <c r="C135" s="237" t="s">
        <v>267</v>
      </c>
      <c r="D135" s="237" t="s">
        <v>221</v>
      </c>
      <c r="E135" s="238" t="s">
        <v>321</v>
      </c>
      <c r="F135" s="239" t="s">
        <v>322</v>
      </c>
      <c r="G135" s="240" t="s">
        <v>212</v>
      </c>
      <c r="H135" s="241">
        <v>24</v>
      </c>
      <c r="I135" s="242">
        <v>0</v>
      </c>
      <c r="J135" s="242">
        <v>26.699999999999999</v>
      </c>
      <c r="K135" s="242">
        <f>ROUND(P135*H135,2)</f>
        <v>640.79999999999995</v>
      </c>
      <c r="L135" s="239" t="s">
        <v>213</v>
      </c>
      <c r="M135" s="36"/>
      <c r="N135" s="243" t="s">
        <v>1</v>
      </c>
      <c r="O135" s="213" t="s">
        <v>43</v>
      </c>
      <c r="P135" s="214">
        <f>I135+J135</f>
        <v>26.699999999999999</v>
      </c>
      <c r="Q135" s="214">
        <f>ROUND(I135*H135,2)</f>
        <v>0</v>
      </c>
      <c r="R135" s="214">
        <f>ROUND(J135*H135,2)</f>
        <v>640.79999999999995</v>
      </c>
      <c r="S135" s="215">
        <v>0</v>
      </c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5">
        <f>W135*H135</f>
        <v>0</v>
      </c>
      <c r="Y135" s="216" t="s">
        <v>1</v>
      </c>
      <c r="Z135" s="33"/>
      <c r="AA135" s="33"/>
      <c r="AB135" s="33"/>
      <c r="AC135" s="33"/>
      <c r="AD135" s="33"/>
      <c r="AE135" s="33"/>
      <c r="AR135" s="217" t="s">
        <v>226</v>
      </c>
      <c r="AT135" s="217" t="s">
        <v>221</v>
      </c>
      <c r="AU135" s="217" t="s">
        <v>88</v>
      </c>
      <c r="AY135" s="14" t="s">
        <v>215</v>
      </c>
      <c r="BE135" s="218">
        <f>IF(O135="základní",K135,0)</f>
        <v>640.79999999999995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14" t="s">
        <v>88</v>
      </c>
      <c r="BK135" s="218">
        <f>ROUND(P135*H135,2)</f>
        <v>640.79999999999995</v>
      </c>
      <c r="BL135" s="14" t="s">
        <v>226</v>
      </c>
      <c r="BM135" s="217" t="s">
        <v>323</v>
      </c>
    </row>
    <row r="136" s="2" customFormat="1">
      <c r="A136" s="33"/>
      <c r="B136" s="34"/>
      <c r="C136" s="35"/>
      <c r="D136" s="219" t="s">
        <v>217</v>
      </c>
      <c r="E136" s="35"/>
      <c r="F136" s="220" t="s">
        <v>322</v>
      </c>
      <c r="G136" s="35"/>
      <c r="H136" s="35"/>
      <c r="I136" s="35"/>
      <c r="J136" s="35"/>
      <c r="K136" s="35"/>
      <c r="L136" s="35"/>
      <c r="M136" s="36"/>
      <c r="N136" s="221"/>
      <c r="O136" s="222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3"/>
      <c r="AA136" s="33"/>
      <c r="AB136" s="33"/>
      <c r="AC136" s="33"/>
      <c r="AD136" s="33"/>
      <c r="AE136" s="33"/>
      <c r="AT136" s="14" t="s">
        <v>217</v>
      </c>
      <c r="AU136" s="14" t="s">
        <v>88</v>
      </c>
    </row>
    <row r="137" s="2" customFormat="1" ht="24.15" customHeight="1">
      <c r="A137" s="33"/>
      <c r="B137" s="34"/>
      <c r="C137" s="237" t="s">
        <v>262</v>
      </c>
      <c r="D137" s="237" t="s">
        <v>221</v>
      </c>
      <c r="E137" s="238" t="s">
        <v>324</v>
      </c>
      <c r="F137" s="239" t="s">
        <v>325</v>
      </c>
      <c r="G137" s="240" t="s">
        <v>212</v>
      </c>
      <c r="H137" s="241">
        <v>24</v>
      </c>
      <c r="I137" s="242">
        <v>0</v>
      </c>
      <c r="J137" s="242">
        <v>293</v>
      </c>
      <c r="K137" s="242">
        <f>ROUND(P137*H137,2)</f>
        <v>7032</v>
      </c>
      <c r="L137" s="239" t="s">
        <v>213</v>
      </c>
      <c r="M137" s="36"/>
      <c r="N137" s="243" t="s">
        <v>1</v>
      </c>
      <c r="O137" s="213" t="s">
        <v>43</v>
      </c>
      <c r="P137" s="214">
        <f>I137+J137</f>
        <v>293</v>
      </c>
      <c r="Q137" s="214">
        <f>ROUND(I137*H137,2)</f>
        <v>0</v>
      </c>
      <c r="R137" s="214">
        <f>ROUND(J137*H137,2)</f>
        <v>7032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226</v>
      </c>
      <c r="AT137" s="217" t="s">
        <v>221</v>
      </c>
      <c r="AU137" s="217" t="s">
        <v>88</v>
      </c>
      <c r="AY137" s="14" t="s">
        <v>215</v>
      </c>
      <c r="BE137" s="218">
        <f>IF(O137="základní",K137,0)</f>
        <v>7032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88</v>
      </c>
      <c r="BK137" s="218">
        <f>ROUND(P137*H137,2)</f>
        <v>7032</v>
      </c>
      <c r="BL137" s="14" t="s">
        <v>226</v>
      </c>
      <c r="BM137" s="217" t="s">
        <v>326</v>
      </c>
    </row>
    <row r="138" s="2" customFormat="1">
      <c r="A138" s="33"/>
      <c r="B138" s="34"/>
      <c r="C138" s="35"/>
      <c r="D138" s="219" t="s">
        <v>217</v>
      </c>
      <c r="E138" s="35"/>
      <c r="F138" s="220" t="s">
        <v>325</v>
      </c>
      <c r="G138" s="35"/>
      <c r="H138" s="35"/>
      <c r="I138" s="35"/>
      <c r="J138" s="35"/>
      <c r="K138" s="35"/>
      <c r="L138" s="35"/>
      <c r="M138" s="36"/>
      <c r="N138" s="221"/>
      <c r="O138" s="222"/>
      <c r="P138" s="85"/>
      <c r="Q138" s="85"/>
      <c r="R138" s="85"/>
      <c r="S138" s="85"/>
      <c r="T138" s="85"/>
      <c r="U138" s="85"/>
      <c r="V138" s="85"/>
      <c r="W138" s="85"/>
      <c r="X138" s="85"/>
      <c r="Y138" s="86"/>
      <c r="Z138" s="33"/>
      <c r="AA138" s="33"/>
      <c r="AB138" s="33"/>
      <c r="AC138" s="33"/>
      <c r="AD138" s="33"/>
      <c r="AE138" s="33"/>
      <c r="AT138" s="14" t="s">
        <v>217</v>
      </c>
      <c r="AU138" s="14" t="s">
        <v>88</v>
      </c>
    </row>
    <row r="139" s="12" customFormat="1" ht="25.92" customHeight="1">
      <c r="A139" s="12"/>
      <c r="B139" s="223"/>
      <c r="C139" s="224"/>
      <c r="D139" s="225" t="s">
        <v>79</v>
      </c>
      <c r="E139" s="226" t="s">
        <v>240</v>
      </c>
      <c r="F139" s="226" t="s">
        <v>241</v>
      </c>
      <c r="G139" s="224"/>
      <c r="H139" s="224"/>
      <c r="I139" s="224"/>
      <c r="J139" s="224"/>
      <c r="K139" s="227">
        <f>BK139</f>
        <v>4560</v>
      </c>
      <c r="L139" s="224"/>
      <c r="M139" s="228"/>
      <c r="N139" s="229"/>
      <c r="O139" s="230"/>
      <c r="P139" s="230"/>
      <c r="Q139" s="231">
        <f>Q140</f>
        <v>0</v>
      </c>
      <c r="R139" s="231">
        <f>R140</f>
        <v>4560</v>
      </c>
      <c r="S139" s="230"/>
      <c r="T139" s="232">
        <f>T140</f>
        <v>0</v>
      </c>
      <c r="U139" s="230"/>
      <c r="V139" s="232">
        <f>V140</f>
        <v>0</v>
      </c>
      <c r="W139" s="230"/>
      <c r="X139" s="232">
        <f>X140</f>
        <v>0</v>
      </c>
      <c r="Y139" s="233"/>
      <c r="Z139" s="12"/>
      <c r="AA139" s="12"/>
      <c r="AB139" s="12"/>
      <c r="AC139" s="12"/>
      <c r="AD139" s="12"/>
      <c r="AE139" s="12"/>
      <c r="AR139" s="234" t="s">
        <v>242</v>
      </c>
      <c r="AT139" s="235" t="s">
        <v>79</v>
      </c>
      <c r="AU139" s="235" t="s">
        <v>80</v>
      </c>
      <c r="AY139" s="234" t="s">
        <v>215</v>
      </c>
      <c r="BK139" s="236">
        <f>BK140</f>
        <v>4560</v>
      </c>
    </row>
    <row r="140" s="12" customFormat="1" ht="22.8" customHeight="1">
      <c r="A140" s="12"/>
      <c r="B140" s="223"/>
      <c r="C140" s="224"/>
      <c r="D140" s="225" t="s">
        <v>79</v>
      </c>
      <c r="E140" s="244" t="s">
        <v>243</v>
      </c>
      <c r="F140" s="244" t="s">
        <v>244</v>
      </c>
      <c r="G140" s="224"/>
      <c r="H140" s="224"/>
      <c r="I140" s="224"/>
      <c r="J140" s="224"/>
      <c r="K140" s="245">
        <f>BK140</f>
        <v>4560</v>
      </c>
      <c r="L140" s="224"/>
      <c r="M140" s="228"/>
      <c r="N140" s="229"/>
      <c r="O140" s="230"/>
      <c r="P140" s="230"/>
      <c r="Q140" s="231">
        <f>SUM(Q141:Q142)</f>
        <v>0</v>
      </c>
      <c r="R140" s="231">
        <f>SUM(R141:R142)</f>
        <v>4560</v>
      </c>
      <c r="S140" s="230"/>
      <c r="T140" s="232">
        <f>SUM(T141:T142)</f>
        <v>0</v>
      </c>
      <c r="U140" s="230"/>
      <c r="V140" s="232">
        <f>SUM(V141:V142)</f>
        <v>0</v>
      </c>
      <c r="W140" s="230"/>
      <c r="X140" s="232">
        <f>SUM(X141:X142)</f>
        <v>0</v>
      </c>
      <c r="Y140" s="233"/>
      <c r="Z140" s="12"/>
      <c r="AA140" s="12"/>
      <c r="AB140" s="12"/>
      <c r="AC140" s="12"/>
      <c r="AD140" s="12"/>
      <c r="AE140" s="12"/>
      <c r="AR140" s="234" t="s">
        <v>242</v>
      </c>
      <c r="AT140" s="235" t="s">
        <v>79</v>
      </c>
      <c r="AU140" s="235" t="s">
        <v>88</v>
      </c>
      <c r="AY140" s="234" t="s">
        <v>215</v>
      </c>
      <c r="BK140" s="236">
        <f>SUM(BK141:BK142)</f>
        <v>4560</v>
      </c>
    </row>
    <row r="141" s="2" customFormat="1" ht="24.15" customHeight="1">
      <c r="A141" s="33"/>
      <c r="B141" s="34"/>
      <c r="C141" s="237" t="s">
        <v>242</v>
      </c>
      <c r="D141" s="237" t="s">
        <v>221</v>
      </c>
      <c r="E141" s="238" t="s">
        <v>245</v>
      </c>
      <c r="F141" s="239" t="s">
        <v>246</v>
      </c>
      <c r="G141" s="240" t="s">
        <v>247</v>
      </c>
      <c r="H141" s="241">
        <v>240</v>
      </c>
      <c r="I141" s="242">
        <v>0</v>
      </c>
      <c r="J141" s="242">
        <v>19</v>
      </c>
      <c r="K141" s="242">
        <f>ROUND(P141*H141,2)</f>
        <v>4560</v>
      </c>
      <c r="L141" s="239" t="s">
        <v>225</v>
      </c>
      <c r="M141" s="36"/>
      <c r="N141" s="243" t="s">
        <v>1</v>
      </c>
      <c r="O141" s="213" t="s">
        <v>43</v>
      </c>
      <c r="P141" s="214">
        <f>I141+J141</f>
        <v>19</v>
      </c>
      <c r="Q141" s="214">
        <f>ROUND(I141*H141,2)</f>
        <v>0</v>
      </c>
      <c r="R141" s="214">
        <f>ROUND(J141*H141,2)</f>
        <v>4560</v>
      </c>
      <c r="S141" s="215">
        <v>0</v>
      </c>
      <c r="T141" s="215">
        <f>S141*H141</f>
        <v>0</v>
      </c>
      <c r="U141" s="215">
        <v>0</v>
      </c>
      <c r="V141" s="215">
        <f>U141*H141</f>
        <v>0</v>
      </c>
      <c r="W141" s="215">
        <v>0</v>
      </c>
      <c r="X141" s="215">
        <f>W141*H141</f>
        <v>0</v>
      </c>
      <c r="Y141" s="216" t="s">
        <v>1</v>
      </c>
      <c r="Z141" s="33"/>
      <c r="AA141" s="33"/>
      <c r="AB141" s="33"/>
      <c r="AC141" s="33"/>
      <c r="AD141" s="33"/>
      <c r="AE141" s="33"/>
      <c r="AR141" s="217" t="s">
        <v>248</v>
      </c>
      <c r="AT141" s="217" t="s">
        <v>221</v>
      </c>
      <c r="AU141" s="217" t="s">
        <v>90</v>
      </c>
      <c r="AY141" s="14" t="s">
        <v>215</v>
      </c>
      <c r="BE141" s="218">
        <f>IF(O141="základní",K141,0)</f>
        <v>4560</v>
      </c>
      <c r="BF141" s="218">
        <f>IF(O141="snížená",K141,0)</f>
        <v>0</v>
      </c>
      <c r="BG141" s="218">
        <f>IF(O141="zákl. přenesená",K141,0)</f>
        <v>0</v>
      </c>
      <c r="BH141" s="218">
        <f>IF(O141="sníž. přenesená",K141,0)</f>
        <v>0</v>
      </c>
      <c r="BI141" s="218">
        <f>IF(O141="nulová",K141,0)</f>
        <v>0</v>
      </c>
      <c r="BJ141" s="14" t="s">
        <v>88</v>
      </c>
      <c r="BK141" s="218">
        <f>ROUND(P141*H141,2)</f>
        <v>4560</v>
      </c>
      <c r="BL141" s="14" t="s">
        <v>248</v>
      </c>
      <c r="BM141" s="217" t="s">
        <v>249</v>
      </c>
    </row>
    <row r="142" s="2" customFormat="1">
      <c r="A142" s="33"/>
      <c r="B142" s="34"/>
      <c r="C142" s="35"/>
      <c r="D142" s="219" t="s">
        <v>217</v>
      </c>
      <c r="E142" s="35"/>
      <c r="F142" s="220" t="s">
        <v>246</v>
      </c>
      <c r="G142" s="35"/>
      <c r="H142" s="35"/>
      <c r="I142" s="35"/>
      <c r="J142" s="35"/>
      <c r="K142" s="35"/>
      <c r="L142" s="35"/>
      <c r="M142" s="36"/>
      <c r="N142" s="246"/>
      <c r="O142" s="247"/>
      <c r="P142" s="248"/>
      <c r="Q142" s="248"/>
      <c r="R142" s="248"/>
      <c r="S142" s="248"/>
      <c r="T142" s="248"/>
      <c r="U142" s="248"/>
      <c r="V142" s="248"/>
      <c r="W142" s="248"/>
      <c r="X142" s="248"/>
      <c r="Y142" s="249"/>
      <c r="Z142" s="33"/>
      <c r="AA142" s="33"/>
      <c r="AB142" s="33"/>
      <c r="AC142" s="33"/>
      <c r="AD142" s="33"/>
      <c r="AE142" s="33"/>
      <c r="AT142" s="14" t="s">
        <v>217</v>
      </c>
      <c r="AU142" s="14" t="s">
        <v>90</v>
      </c>
    </row>
    <row r="143" s="2" customFormat="1" ht="6.96" customHeight="1">
      <c r="A143" s="33"/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36"/>
      <c r="N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sheet="1" autoFilter="0" formatColumns="0" formatRows="0" objects="1" scenarios="1" spinCount="100000" saltValue="1O1mEypoX0fU4l8CfA/sEVuoeUvjwMGFqh1nRpUOJu/alJcj/S/G+5TM57WUnMJRJPjjIN4/d3SR/+fJSva2Ig==" hashValue="XKQrLh8EnCpyZIjIgYwJ4yp5tcHQh+MrtMjywYdGnhRpc1Z/tw2MMIbpER1p8xN05+0REbCiUgC0X1Ue0x4DRQ==" algorithmName="SHA-512" password="CC35"/>
  <autoFilter ref="C123:L14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165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337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283274.79999999999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257520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25754.799999999999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283274.79999999999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SUM(BE124:BE142)),  2)</f>
        <v>283274.79999999999</v>
      </c>
      <c r="G37" s="33"/>
      <c r="H37" s="33"/>
      <c r="I37" s="156">
        <v>0.20999999999999999</v>
      </c>
      <c r="J37" s="33"/>
      <c r="K37" s="150">
        <f>ROUND(((SUM(BE103:BE104) + SUM(BE124:BE142))*I37),  2)</f>
        <v>59487.709999999999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SUM(BF124:BF142)),  2)</f>
        <v>0</v>
      </c>
      <c r="G38" s="33"/>
      <c r="H38" s="33"/>
      <c r="I38" s="156">
        <v>0.14999999999999999</v>
      </c>
      <c r="J38" s="33"/>
      <c r="K38" s="150">
        <f>ROUND(((SUM(BF103:BF104) + SUM(BF124:BF142))*I38),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SUM(BG124:BG142)),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SUM(BH124:BH142)),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SUM(BI124:BI142)),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342762.51000000001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PS26 - Nová Cerekev - Pacov PZZ AŽD 71 km 29,590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257520</v>
      </c>
      <c r="J96" s="104">
        <f>R124</f>
        <v>25754.799999999999</v>
      </c>
      <c r="K96" s="104">
        <f>K124</f>
        <v>283274.79999999999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Q129</f>
        <v>0</v>
      </c>
      <c r="J97" s="183">
        <f>R129</f>
        <v>962</v>
      </c>
      <c r="K97" s="183">
        <f>K129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Q132</f>
        <v>0</v>
      </c>
      <c r="J98" s="183">
        <f>R132</f>
        <v>20232.799999999999</v>
      </c>
      <c r="K98" s="183">
        <f>K132</f>
        <v>20232.799999999999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Q139</f>
        <v>0</v>
      </c>
      <c r="J99" s="183">
        <f>R139</f>
        <v>4560</v>
      </c>
      <c r="K99" s="183">
        <f>K139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Q140</f>
        <v>0</v>
      </c>
      <c r="J100" s="189">
        <f>R140</f>
        <v>4560</v>
      </c>
      <c r="K100" s="189">
        <f>K140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283274.79999999999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PS26 - Nová Cerekev - Pacov PZZ AŽD 71 km 29,590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283274.79999999999</v>
      </c>
      <c r="L124" s="35"/>
      <c r="M124" s="36"/>
      <c r="N124" s="97"/>
      <c r="O124" s="200"/>
      <c r="P124" s="98"/>
      <c r="Q124" s="201">
        <f>Q125+SUM(Q126:Q129)+Q132+Q139</f>
        <v>257520</v>
      </c>
      <c r="R124" s="201">
        <f>R125+SUM(R126:R129)+R132+R139</f>
        <v>25754.799999999999</v>
      </c>
      <c r="S124" s="98"/>
      <c r="T124" s="202">
        <f>T125+SUM(T126:T129)+T132+T139</f>
        <v>2</v>
      </c>
      <c r="U124" s="98"/>
      <c r="V124" s="202">
        <f>V125+SUM(V126:V129)+V132+V139</f>
        <v>0</v>
      </c>
      <c r="W124" s="98"/>
      <c r="X124" s="202">
        <f>X125+SUM(X126:X129)+X132+X139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BK125+SUM(BK126:BK129)+BK132+BK139</f>
        <v>283274.79999999999</v>
      </c>
    </row>
    <row r="125" s="2" customFormat="1" ht="37.8" customHeight="1">
      <c r="A125" s="33"/>
      <c r="B125" s="34"/>
      <c r="C125" s="204" t="s">
        <v>316</v>
      </c>
      <c r="D125" s="204" t="s">
        <v>209</v>
      </c>
      <c r="E125" s="205" t="s">
        <v>338</v>
      </c>
      <c r="F125" s="206" t="s">
        <v>339</v>
      </c>
      <c r="G125" s="207" t="s">
        <v>212</v>
      </c>
      <c r="H125" s="208">
        <v>24</v>
      </c>
      <c r="I125" s="209">
        <v>10100</v>
      </c>
      <c r="J125" s="210"/>
      <c r="K125" s="209">
        <f>ROUND(P125*H125,2)</f>
        <v>242400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10100</v>
      </c>
      <c r="Q125" s="214">
        <f>ROUND(I125*H125,2)</f>
        <v>242400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242400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242400</v>
      </c>
      <c r="BL125" s="14" t="s">
        <v>214</v>
      </c>
      <c r="BM125" s="217" t="s">
        <v>340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339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2" customFormat="1" ht="24.15" customHeight="1">
      <c r="A127" s="33"/>
      <c r="B127" s="34"/>
      <c r="C127" s="204" t="s">
        <v>255</v>
      </c>
      <c r="D127" s="204" t="s">
        <v>209</v>
      </c>
      <c r="E127" s="205" t="s">
        <v>313</v>
      </c>
      <c r="F127" s="206" t="s">
        <v>314</v>
      </c>
      <c r="G127" s="207" t="s">
        <v>212</v>
      </c>
      <c r="H127" s="208">
        <v>24</v>
      </c>
      <c r="I127" s="209">
        <v>630</v>
      </c>
      <c r="J127" s="210"/>
      <c r="K127" s="209">
        <f>ROUND(P127*H127,2)</f>
        <v>15120</v>
      </c>
      <c r="L127" s="206" t="s">
        <v>213</v>
      </c>
      <c r="M127" s="211"/>
      <c r="N127" s="212" t="s">
        <v>1</v>
      </c>
      <c r="O127" s="213" t="s">
        <v>43</v>
      </c>
      <c r="P127" s="214">
        <f>I127+J127</f>
        <v>630</v>
      </c>
      <c r="Q127" s="214">
        <f>ROUND(I127*H127,2)</f>
        <v>15120</v>
      </c>
      <c r="R127" s="214">
        <f>ROUND(J127*H127,2)</f>
        <v>0</v>
      </c>
      <c r="S127" s="215">
        <v>0</v>
      </c>
      <c r="T127" s="215">
        <f>S127*H127</f>
        <v>0</v>
      </c>
      <c r="U127" s="215">
        <v>0</v>
      </c>
      <c r="V127" s="215">
        <f>U127*H127</f>
        <v>0</v>
      </c>
      <c r="W127" s="215">
        <v>0</v>
      </c>
      <c r="X127" s="215">
        <f>W127*H127</f>
        <v>0</v>
      </c>
      <c r="Y127" s="216" t="s">
        <v>1</v>
      </c>
      <c r="Z127" s="33"/>
      <c r="AA127" s="33"/>
      <c r="AB127" s="33"/>
      <c r="AC127" s="33"/>
      <c r="AD127" s="33"/>
      <c r="AE127" s="33"/>
      <c r="AR127" s="217" t="s">
        <v>214</v>
      </c>
      <c r="AT127" s="217" t="s">
        <v>209</v>
      </c>
      <c r="AU127" s="217" t="s">
        <v>80</v>
      </c>
      <c r="AY127" s="14" t="s">
        <v>215</v>
      </c>
      <c r="BE127" s="218">
        <f>IF(O127="základní",K127,0)</f>
        <v>15120</v>
      </c>
      <c r="BF127" s="218">
        <f>IF(O127="snížená",K127,0)</f>
        <v>0</v>
      </c>
      <c r="BG127" s="218">
        <f>IF(O127="zákl. přenesená",K127,0)</f>
        <v>0</v>
      </c>
      <c r="BH127" s="218">
        <f>IF(O127="sníž. přenesená",K127,0)</f>
        <v>0</v>
      </c>
      <c r="BI127" s="218">
        <f>IF(O127="nulová",K127,0)</f>
        <v>0</v>
      </c>
      <c r="BJ127" s="14" t="s">
        <v>88</v>
      </c>
      <c r="BK127" s="218">
        <f>ROUND(P127*H127,2)</f>
        <v>15120</v>
      </c>
      <c r="BL127" s="14" t="s">
        <v>214</v>
      </c>
      <c r="BM127" s="217" t="s">
        <v>315</v>
      </c>
    </row>
    <row r="128" s="2" customFormat="1">
      <c r="A128" s="33"/>
      <c r="B128" s="34"/>
      <c r="C128" s="35"/>
      <c r="D128" s="219" t="s">
        <v>217</v>
      </c>
      <c r="E128" s="35"/>
      <c r="F128" s="220" t="s">
        <v>314</v>
      </c>
      <c r="G128" s="35"/>
      <c r="H128" s="35"/>
      <c r="I128" s="35"/>
      <c r="J128" s="35"/>
      <c r="K128" s="35"/>
      <c r="L128" s="35"/>
      <c r="M128" s="36"/>
      <c r="N128" s="221"/>
      <c r="O128" s="222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3"/>
      <c r="AA128" s="33"/>
      <c r="AB128" s="33"/>
      <c r="AC128" s="33"/>
      <c r="AD128" s="33"/>
      <c r="AE128" s="33"/>
      <c r="AT128" s="14" t="s">
        <v>217</v>
      </c>
      <c r="AU128" s="14" t="s">
        <v>80</v>
      </c>
    </row>
    <row r="129" s="12" customFormat="1" ht="25.92" customHeight="1">
      <c r="A129" s="12"/>
      <c r="B129" s="223"/>
      <c r="C129" s="224"/>
      <c r="D129" s="225" t="s">
        <v>79</v>
      </c>
      <c r="E129" s="226" t="s">
        <v>218</v>
      </c>
      <c r="F129" s="226" t="s">
        <v>219</v>
      </c>
      <c r="G129" s="224"/>
      <c r="H129" s="224"/>
      <c r="I129" s="224"/>
      <c r="J129" s="224"/>
      <c r="K129" s="227">
        <f>BK129</f>
        <v>962</v>
      </c>
      <c r="L129" s="224"/>
      <c r="M129" s="228"/>
      <c r="N129" s="229"/>
      <c r="O129" s="230"/>
      <c r="P129" s="230"/>
      <c r="Q129" s="231">
        <f>SUM(Q130:Q131)</f>
        <v>0</v>
      </c>
      <c r="R129" s="231">
        <f>SUM(R130:R131)</f>
        <v>962</v>
      </c>
      <c r="S129" s="230"/>
      <c r="T129" s="232">
        <f>SUM(T130:T131)</f>
        <v>2</v>
      </c>
      <c r="U129" s="230"/>
      <c r="V129" s="232">
        <f>SUM(V130:V131)</f>
        <v>0</v>
      </c>
      <c r="W129" s="230"/>
      <c r="X129" s="232">
        <f>SUM(X130:X131)</f>
        <v>0</v>
      </c>
      <c r="Y129" s="233"/>
      <c r="Z129" s="12"/>
      <c r="AA129" s="12"/>
      <c r="AB129" s="12"/>
      <c r="AC129" s="12"/>
      <c r="AD129" s="12"/>
      <c r="AE129" s="12"/>
      <c r="AR129" s="234" t="s">
        <v>220</v>
      </c>
      <c r="AT129" s="235" t="s">
        <v>79</v>
      </c>
      <c r="AU129" s="235" t="s">
        <v>80</v>
      </c>
      <c r="AY129" s="234" t="s">
        <v>215</v>
      </c>
      <c r="BK129" s="236">
        <f>SUM(BK130:BK131)</f>
        <v>962</v>
      </c>
    </row>
    <row r="130" s="2" customFormat="1" ht="24.15" customHeight="1">
      <c r="A130" s="33"/>
      <c r="B130" s="34"/>
      <c r="C130" s="237" t="s">
        <v>220</v>
      </c>
      <c r="D130" s="237" t="s">
        <v>221</v>
      </c>
      <c r="E130" s="238" t="s">
        <v>222</v>
      </c>
      <c r="F130" s="239" t="s">
        <v>223</v>
      </c>
      <c r="G130" s="240" t="s">
        <v>224</v>
      </c>
      <c r="H130" s="241">
        <v>2</v>
      </c>
      <c r="I130" s="242">
        <v>0</v>
      </c>
      <c r="J130" s="242">
        <v>481</v>
      </c>
      <c r="K130" s="242">
        <f>ROUND(P130*H130,2)</f>
        <v>962</v>
      </c>
      <c r="L130" s="239" t="s">
        <v>225</v>
      </c>
      <c r="M130" s="36"/>
      <c r="N130" s="243" t="s">
        <v>1</v>
      </c>
      <c r="O130" s="213" t="s">
        <v>43</v>
      </c>
      <c r="P130" s="214">
        <f>I130+J130</f>
        <v>481</v>
      </c>
      <c r="Q130" s="214">
        <f>ROUND(I130*H130,2)</f>
        <v>0</v>
      </c>
      <c r="R130" s="214">
        <f>ROUND(J130*H130,2)</f>
        <v>962</v>
      </c>
      <c r="S130" s="215">
        <v>1</v>
      </c>
      <c r="T130" s="215">
        <f>S130*H130</f>
        <v>2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1</v>
      </c>
      <c r="Z130" s="33"/>
      <c r="AA130" s="33"/>
      <c r="AB130" s="33"/>
      <c r="AC130" s="33"/>
      <c r="AD130" s="33"/>
      <c r="AE130" s="33"/>
      <c r="AR130" s="217" t="s">
        <v>226</v>
      </c>
      <c r="AT130" s="217" t="s">
        <v>221</v>
      </c>
      <c r="AU130" s="217" t="s">
        <v>88</v>
      </c>
      <c r="AY130" s="14" t="s">
        <v>215</v>
      </c>
      <c r="BE130" s="218">
        <f>IF(O130="základní",K130,0)</f>
        <v>962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4" t="s">
        <v>88</v>
      </c>
      <c r="BK130" s="218">
        <f>ROUND(P130*H130,2)</f>
        <v>962</v>
      </c>
      <c r="BL130" s="14" t="s">
        <v>226</v>
      </c>
      <c r="BM130" s="217" t="s">
        <v>227</v>
      </c>
    </row>
    <row r="131" s="2" customFormat="1">
      <c r="A131" s="33"/>
      <c r="B131" s="34"/>
      <c r="C131" s="35"/>
      <c r="D131" s="219" t="s">
        <v>217</v>
      </c>
      <c r="E131" s="35"/>
      <c r="F131" s="220" t="s">
        <v>228</v>
      </c>
      <c r="G131" s="35"/>
      <c r="H131" s="35"/>
      <c r="I131" s="35"/>
      <c r="J131" s="35"/>
      <c r="K131" s="35"/>
      <c r="L131" s="35"/>
      <c r="M131" s="36"/>
      <c r="N131" s="221"/>
      <c r="O131" s="222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33"/>
      <c r="AA131" s="33"/>
      <c r="AB131" s="33"/>
      <c r="AC131" s="33"/>
      <c r="AD131" s="33"/>
      <c r="AE131" s="33"/>
      <c r="AT131" s="14" t="s">
        <v>217</v>
      </c>
      <c r="AU131" s="14" t="s">
        <v>88</v>
      </c>
    </row>
    <row r="132" s="12" customFormat="1" ht="25.92" customHeight="1">
      <c r="A132" s="12"/>
      <c r="B132" s="223"/>
      <c r="C132" s="224"/>
      <c r="D132" s="225" t="s">
        <v>79</v>
      </c>
      <c r="E132" s="226" t="s">
        <v>229</v>
      </c>
      <c r="F132" s="226" t="s">
        <v>230</v>
      </c>
      <c r="G132" s="224"/>
      <c r="H132" s="224"/>
      <c r="I132" s="224"/>
      <c r="J132" s="224"/>
      <c r="K132" s="227">
        <f>BK132</f>
        <v>20232.799999999999</v>
      </c>
      <c r="L132" s="224"/>
      <c r="M132" s="228"/>
      <c r="N132" s="229"/>
      <c r="O132" s="230"/>
      <c r="P132" s="230"/>
      <c r="Q132" s="231">
        <f>SUM(Q133:Q138)</f>
        <v>0</v>
      </c>
      <c r="R132" s="231">
        <f>SUM(R133:R138)</f>
        <v>20232.799999999999</v>
      </c>
      <c r="S132" s="230"/>
      <c r="T132" s="232">
        <f>SUM(T133:T138)</f>
        <v>0</v>
      </c>
      <c r="U132" s="230"/>
      <c r="V132" s="232">
        <f>SUM(V133:V138)</f>
        <v>0</v>
      </c>
      <c r="W132" s="230"/>
      <c r="X132" s="232">
        <f>SUM(X133:X138)</f>
        <v>0</v>
      </c>
      <c r="Y132" s="233"/>
      <c r="Z132" s="12"/>
      <c r="AA132" s="12"/>
      <c r="AB132" s="12"/>
      <c r="AC132" s="12"/>
      <c r="AD132" s="12"/>
      <c r="AE132" s="12"/>
      <c r="AR132" s="234" t="s">
        <v>220</v>
      </c>
      <c r="AT132" s="235" t="s">
        <v>79</v>
      </c>
      <c r="AU132" s="235" t="s">
        <v>80</v>
      </c>
      <c r="AY132" s="234" t="s">
        <v>215</v>
      </c>
      <c r="BK132" s="236">
        <f>SUM(BK133:BK138)</f>
        <v>20232.799999999999</v>
      </c>
    </row>
    <row r="133" s="2" customFormat="1" ht="24.15" customHeight="1">
      <c r="A133" s="33"/>
      <c r="B133" s="34"/>
      <c r="C133" s="237" t="s">
        <v>9</v>
      </c>
      <c r="D133" s="237" t="s">
        <v>221</v>
      </c>
      <c r="E133" s="238" t="s">
        <v>341</v>
      </c>
      <c r="F133" s="239" t="s">
        <v>342</v>
      </c>
      <c r="G133" s="240" t="s">
        <v>212</v>
      </c>
      <c r="H133" s="241">
        <v>20</v>
      </c>
      <c r="I133" s="242">
        <v>0</v>
      </c>
      <c r="J133" s="242">
        <v>628</v>
      </c>
      <c r="K133" s="242">
        <f>ROUND(P133*H133,2)</f>
        <v>12560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628</v>
      </c>
      <c r="Q133" s="214">
        <f>ROUND(I133*H133,2)</f>
        <v>0</v>
      </c>
      <c r="R133" s="214">
        <f>ROUND(J133*H133,2)</f>
        <v>12560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12560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12560</v>
      </c>
      <c r="BL133" s="14" t="s">
        <v>226</v>
      </c>
      <c r="BM133" s="217" t="s">
        <v>343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344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2" customFormat="1" ht="24.15" customHeight="1">
      <c r="A135" s="33"/>
      <c r="B135" s="34"/>
      <c r="C135" s="237" t="s">
        <v>267</v>
      </c>
      <c r="D135" s="237" t="s">
        <v>221</v>
      </c>
      <c r="E135" s="238" t="s">
        <v>321</v>
      </c>
      <c r="F135" s="239" t="s">
        <v>322</v>
      </c>
      <c r="G135" s="240" t="s">
        <v>212</v>
      </c>
      <c r="H135" s="241">
        <v>24</v>
      </c>
      <c r="I135" s="242">
        <v>0</v>
      </c>
      <c r="J135" s="242">
        <v>26.699999999999999</v>
      </c>
      <c r="K135" s="242">
        <f>ROUND(P135*H135,2)</f>
        <v>640.79999999999995</v>
      </c>
      <c r="L135" s="239" t="s">
        <v>213</v>
      </c>
      <c r="M135" s="36"/>
      <c r="N135" s="243" t="s">
        <v>1</v>
      </c>
      <c r="O135" s="213" t="s">
        <v>43</v>
      </c>
      <c r="P135" s="214">
        <f>I135+J135</f>
        <v>26.699999999999999</v>
      </c>
      <c r="Q135" s="214">
        <f>ROUND(I135*H135,2)</f>
        <v>0</v>
      </c>
      <c r="R135" s="214">
        <f>ROUND(J135*H135,2)</f>
        <v>640.79999999999995</v>
      </c>
      <c r="S135" s="215">
        <v>0</v>
      </c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5">
        <f>W135*H135</f>
        <v>0</v>
      </c>
      <c r="Y135" s="216" t="s">
        <v>1</v>
      </c>
      <c r="Z135" s="33"/>
      <c r="AA135" s="33"/>
      <c r="AB135" s="33"/>
      <c r="AC135" s="33"/>
      <c r="AD135" s="33"/>
      <c r="AE135" s="33"/>
      <c r="AR135" s="217" t="s">
        <v>226</v>
      </c>
      <c r="AT135" s="217" t="s">
        <v>221</v>
      </c>
      <c r="AU135" s="217" t="s">
        <v>88</v>
      </c>
      <c r="AY135" s="14" t="s">
        <v>215</v>
      </c>
      <c r="BE135" s="218">
        <f>IF(O135="základní",K135,0)</f>
        <v>640.79999999999995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14" t="s">
        <v>88</v>
      </c>
      <c r="BK135" s="218">
        <f>ROUND(P135*H135,2)</f>
        <v>640.79999999999995</v>
      </c>
      <c r="BL135" s="14" t="s">
        <v>226</v>
      </c>
      <c r="BM135" s="217" t="s">
        <v>323</v>
      </c>
    </row>
    <row r="136" s="2" customFormat="1">
      <c r="A136" s="33"/>
      <c r="B136" s="34"/>
      <c r="C136" s="35"/>
      <c r="D136" s="219" t="s">
        <v>217</v>
      </c>
      <c r="E136" s="35"/>
      <c r="F136" s="220" t="s">
        <v>322</v>
      </c>
      <c r="G136" s="35"/>
      <c r="H136" s="35"/>
      <c r="I136" s="35"/>
      <c r="J136" s="35"/>
      <c r="K136" s="35"/>
      <c r="L136" s="35"/>
      <c r="M136" s="36"/>
      <c r="N136" s="221"/>
      <c r="O136" s="222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3"/>
      <c r="AA136" s="33"/>
      <c r="AB136" s="33"/>
      <c r="AC136" s="33"/>
      <c r="AD136" s="33"/>
      <c r="AE136" s="33"/>
      <c r="AT136" s="14" t="s">
        <v>217</v>
      </c>
      <c r="AU136" s="14" t="s">
        <v>88</v>
      </c>
    </row>
    <row r="137" s="2" customFormat="1" ht="24.15" customHeight="1">
      <c r="A137" s="33"/>
      <c r="B137" s="34"/>
      <c r="C137" s="237" t="s">
        <v>345</v>
      </c>
      <c r="D137" s="237" t="s">
        <v>221</v>
      </c>
      <c r="E137" s="238" t="s">
        <v>346</v>
      </c>
      <c r="F137" s="239" t="s">
        <v>347</v>
      </c>
      <c r="G137" s="240" t="s">
        <v>212</v>
      </c>
      <c r="H137" s="241">
        <v>24</v>
      </c>
      <c r="I137" s="242">
        <v>0</v>
      </c>
      <c r="J137" s="242">
        <v>293</v>
      </c>
      <c r="K137" s="242">
        <f>ROUND(P137*H137,2)</f>
        <v>7032</v>
      </c>
      <c r="L137" s="239" t="s">
        <v>213</v>
      </c>
      <c r="M137" s="36"/>
      <c r="N137" s="243" t="s">
        <v>1</v>
      </c>
      <c r="O137" s="213" t="s">
        <v>43</v>
      </c>
      <c r="P137" s="214">
        <f>I137+J137</f>
        <v>293</v>
      </c>
      <c r="Q137" s="214">
        <f>ROUND(I137*H137,2)</f>
        <v>0</v>
      </c>
      <c r="R137" s="214">
        <f>ROUND(J137*H137,2)</f>
        <v>7032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226</v>
      </c>
      <c r="AT137" s="217" t="s">
        <v>221</v>
      </c>
      <c r="AU137" s="217" t="s">
        <v>88</v>
      </c>
      <c r="AY137" s="14" t="s">
        <v>215</v>
      </c>
      <c r="BE137" s="218">
        <f>IF(O137="základní",K137,0)</f>
        <v>7032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88</v>
      </c>
      <c r="BK137" s="218">
        <f>ROUND(P137*H137,2)</f>
        <v>7032</v>
      </c>
      <c r="BL137" s="14" t="s">
        <v>226</v>
      </c>
      <c r="BM137" s="217" t="s">
        <v>348</v>
      </c>
    </row>
    <row r="138" s="2" customFormat="1">
      <c r="A138" s="33"/>
      <c r="B138" s="34"/>
      <c r="C138" s="35"/>
      <c r="D138" s="219" t="s">
        <v>217</v>
      </c>
      <c r="E138" s="35"/>
      <c r="F138" s="220" t="s">
        <v>347</v>
      </c>
      <c r="G138" s="35"/>
      <c r="H138" s="35"/>
      <c r="I138" s="35"/>
      <c r="J138" s="35"/>
      <c r="K138" s="35"/>
      <c r="L138" s="35"/>
      <c r="M138" s="36"/>
      <c r="N138" s="221"/>
      <c r="O138" s="222"/>
      <c r="P138" s="85"/>
      <c r="Q138" s="85"/>
      <c r="R138" s="85"/>
      <c r="S138" s="85"/>
      <c r="T138" s="85"/>
      <c r="U138" s="85"/>
      <c r="V138" s="85"/>
      <c r="W138" s="85"/>
      <c r="X138" s="85"/>
      <c r="Y138" s="86"/>
      <c r="Z138" s="33"/>
      <c r="AA138" s="33"/>
      <c r="AB138" s="33"/>
      <c r="AC138" s="33"/>
      <c r="AD138" s="33"/>
      <c r="AE138" s="33"/>
      <c r="AT138" s="14" t="s">
        <v>217</v>
      </c>
      <c r="AU138" s="14" t="s">
        <v>88</v>
      </c>
    </row>
    <row r="139" s="12" customFormat="1" ht="25.92" customHeight="1">
      <c r="A139" s="12"/>
      <c r="B139" s="223"/>
      <c r="C139" s="224"/>
      <c r="D139" s="225" t="s">
        <v>79</v>
      </c>
      <c r="E139" s="226" t="s">
        <v>240</v>
      </c>
      <c r="F139" s="226" t="s">
        <v>241</v>
      </c>
      <c r="G139" s="224"/>
      <c r="H139" s="224"/>
      <c r="I139" s="224"/>
      <c r="J139" s="224"/>
      <c r="K139" s="227">
        <f>BK139</f>
        <v>4560</v>
      </c>
      <c r="L139" s="224"/>
      <c r="M139" s="228"/>
      <c r="N139" s="229"/>
      <c r="O139" s="230"/>
      <c r="P139" s="230"/>
      <c r="Q139" s="231">
        <f>Q140</f>
        <v>0</v>
      </c>
      <c r="R139" s="231">
        <f>R140</f>
        <v>4560</v>
      </c>
      <c r="S139" s="230"/>
      <c r="T139" s="232">
        <f>T140</f>
        <v>0</v>
      </c>
      <c r="U139" s="230"/>
      <c r="V139" s="232">
        <f>V140</f>
        <v>0</v>
      </c>
      <c r="W139" s="230"/>
      <c r="X139" s="232">
        <f>X140</f>
        <v>0</v>
      </c>
      <c r="Y139" s="233"/>
      <c r="Z139" s="12"/>
      <c r="AA139" s="12"/>
      <c r="AB139" s="12"/>
      <c r="AC139" s="12"/>
      <c r="AD139" s="12"/>
      <c r="AE139" s="12"/>
      <c r="AR139" s="234" t="s">
        <v>242</v>
      </c>
      <c r="AT139" s="235" t="s">
        <v>79</v>
      </c>
      <c r="AU139" s="235" t="s">
        <v>80</v>
      </c>
      <c r="AY139" s="234" t="s">
        <v>215</v>
      </c>
      <c r="BK139" s="236">
        <f>BK140</f>
        <v>4560</v>
      </c>
    </row>
    <row r="140" s="12" customFormat="1" ht="22.8" customHeight="1">
      <c r="A140" s="12"/>
      <c r="B140" s="223"/>
      <c r="C140" s="224"/>
      <c r="D140" s="225" t="s">
        <v>79</v>
      </c>
      <c r="E140" s="244" t="s">
        <v>243</v>
      </c>
      <c r="F140" s="244" t="s">
        <v>244</v>
      </c>
      <c r="G140" s="224"/>
      <c r="H140" s="224"/>
      <c r="I140" s="224"/>
      <c r="J140" s="224"/>
      <c r="K140" s="245">
        <f>BK140</f>
        <v>4560</v>
      </c>
      <c r="L140" s="224"/>
      <c r="M140" s="228"/>
      <c r="N140" s="229"/>
      <c r="O140" s="230"/>
      <c r="P140" s="230"/>
      <c r="Q140" s="231">
        <f>SUM(Q141:Q142)</f>
        <v>0</v>
      </c>
      <c r="R140" s="231">
        <f>SUM(R141:R142)</f>
        <v>4560</v>
      </c>
      <c r="S140" s="230"/>
      <c r="T140" s="232">
        <f>SUM(T141:T142)</f>
        <v>0</v>
      </c>
      <c r="U140" s="230"/>
      <c r="V140" s="232">
        <f>SUM(V141:V142)</f>
        <v>0</v>
      </c>
      <c r="W140" s="230"/>
      <c r="X140" s="232">
        <f>SUM(X141:X142)</f>
        <v>0</v>
      </c>
      <c r="Y140" s="233"/>
      <c r="Z140" s="12"/>
      <c r="AA140" s="12"/>
      <c r="AB140" s="12"/>
      <c r="AC140" s="12"/>
      <c r="AD140" s="12"/>
      <c r="AE140" s="12"/>
      <c r="AR140" s="234" t="s">
        <v>242</v>
      </c>
      <c r="AT140" s="235" t="s">
        <v>79</v>
      </c>
      <c r="AU140" s="235" t="s">
        <v>88</v>
      </c>
      <c r="AY140" s="234" t="s">
        <v>215</v>
      </c>
      <c r="BK140" s="236">
        <f>SUM(BK141:BK142)</f>
        <v>4560</v>
      </c>
    </row>
    <row r="141" s="2" customFormat="1" ht="24.15" customHeight="1">
      <c r="A141" s="33"/>
      <c r="B141" s="34"/>
      <c r="C141" s="237" t="s">
        <v>242</v>
      </c>
      <c r="D141" s="237" t="s">
        <v>221</v>
      </c>
      <c r="E141" s="238" t="s">
        <v>245</v>
      </c>
      <c r="F141" s="239" t="s">
        <v>246</v>
      </c>
      <c r="G141" s="240" t="s">
        <v>247</v>
      </c>
      <c r="H141" s="241">
        <v>240</v>
      </c>
      <c r="I141" s="242">
        <v>0</v>
      </c>
      <c r="J141" s="242">
        <v>19</v>
      </c>
      <c r="K141" s="242">
        <f>ROUND(P141*H141,2)</f>
        <v>4560</v>
      </c>
      <c r="L141" s="239" t="s">
        <v>225</v>
      </c>
      <c r="M141" s="36"/>
      <c r="N141" s="243" t="s">
        <v>1</v>
      </c>
      <c r="O141" s="213" t="s">
        <v>43</v>
      </c>
      <c r="P141" s="214">
        <f>I141+J141</f>
        <v>19</v>
      </c>
      <c r="Q141" s="214">
        <f>ROUND(I141*H141,2)</f>
        <v>0</v>
      </c>
      <c r="R141" s="214">
        <f>ROUND(J141*H141,2)</f>
        <v>4560</v>
      </c>
      <c r="S141" s="215">
        <v>0</v>
      </c>
      <c r="T141" s="215">
        <f>S141*H141</f>
        <v>0</v>
      </c>
      <c r="U141" s="215">
        <v>0</v>
      </c>
      <c r="V141" s="215">
        <f>U141*H141</f>
        <v>0</v>
      </c>
      <c r="W141" s="215">
        <v>0</v>
      </c>
      <c r="X141" s="215">
        <f>W141*H141</f>
        <v>0</v>
      </c>
      <c r="Y141" s="216" t="s">
        <v>1</v>
      </c>
      <c r="Z141" s="33"/>
      <c r="AA141" s="33"/>
      <c r="AB141" s="33"/>
      <c r="AC141" s="33"/>
      <c r="AD141" s="33"/>
      <c r="AE141" s="33"/>
      <c r="AR141" s="217" t="s">
        <v>248</v>
      </c>
      <c r="AT141" s="217" t="s">
        <v>221</v>
      </c>
      <c r="AU141" s="217" t="s">
        <v>90</v>
      </c>
      <c r="AY141" s="14" t="s">
        <v>215</v>
      </c>
      <c r="BE141" s="218">
        <f>IF(O141="základní",K141,0)</f>
        <v>4560</v>
      </c>
      <c r="BF141" s="218">
        <f>IF(O141="snížená",K141,0)</f>
        <v>0</v>
      </c>
      <c r="BG141" s="218">
        <f>IF(O141="zákl. přenesená",K141,0)</f>
        <v>0</v>
      </c>
      <c r="BH141" s="218">
        <f>IF(O141="sníž. přenesená",K141,0)</f>
        <v>0</v>
      </c>
      <c r="BI141" s="218">
        <f>IF(O141="nulová",K141,0)</f>
        <v>0</v>
      </c>
      <c r="BJ141" s="14" t="s">
        <v>88</v>
      </c>
      <c r="BK141" s="218">
        <f>ROUND(P141*H141,2)</f>
        <v>4560</v>
      </c>
      <c r="BL141" s="14" t="s">
        <v>248</v>
      </c>
      <c r="BM141" s="217" t="s">
        <v>249</v>
      </c>
    </row>
    <row r="142" s="2" customFormat="1">
      <c r="A142" s="33"/>
      <c r="B142" s="34"/>
      <c r="C142" s="35"/>
      <c r="D142" s="219" t="s">
        <v>217</v>
      </c>
      <c r="E142" s="35"/>
      <c r="F142" s="220" t="s">
        <v>246</v>
      </c>
      <c r="G142" s="35"/>
      <c r="H142" s="35"/>
      <c r="I142" s="35"/>
      <c r="J142" s="35"/>
      <c r="K142" s="35"/>
      <c r="L142" s="35"/>
      <c r="M142" s="36"/>
      <c r="N142" s="246"/>
      <c r="O142" s="247"/>
      <c r="P142" s="248"/>
      <c r="Q142" s="248"/>
      <c r="R142" s="248"/>
      <c r="S142" s="248"/>
      <c r="T142" s="248"/>
      <c r="U142" s="248"/>
      <c r="V142" s="248"/>
      <c r="W142" s="248"/>
      <c r="X142" s="248"/>
      <c r="Y142" s="249"/>
      <c r="Z142" s="33"/>
      <c r="AA142" s="33"/>
      <c r="AB142" s="33"/>
      <c r="AC142" s="33"/>
      <c r="AD142" s="33"/>
      <c r="AE142" s="33"/>
      <c r="AT142" s="14" t="s">
        <v>217</v>
      </c>
      <c r="AU142" s="14" t="s">
        <v>90</v>
      </c>
    </row>
    <row r="143" s="2" customFormat="1" ht="6.96" customHeight="1">
      <c r="A143" s="33"/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36"/>
      <c r="N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sheet="1" autoFilter="0" formatColumns="0" formatRows="0" objects="1" scenarios="1" spinCount="100000" saltValue="HilBvwdI/oyk+8HY6WaFWYhC4FpUAf2Y/YZ7ss7+6roxTuJCAbvhdgoMkkw52nMBYwFAuDUOp2emHeyiY4hmRA==" hashValue="IHAXapYb0bxUTv+SmAk1Xom8TWwS/+QUgbg9W1cm0YobARPC68a31NwD+HPrgqmQLsyB2hL2UCbJh3FezLNG5w==" algorithmName="SHA-512" password="CC35"/>
  <autoFilter ref="C123:L14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168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349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162672.79999999999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137340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25332.799999999999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162672.79999999999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SUM(BE124:BE145)),  2)</f>
        <v>162672.79999999999</v>
      </c>
      <c r="G37" s="33"/>
      <c r="H37" s="33"/>
      <c r="I37" s="156">
        <v>0.20999999999999999</v>
      </c>
      <c r="J37" s="33"/>
      <c r="K37" s="150">
        <f>ROUND(((SUM(BE103:BE104) + SUM(BE124:BE145))*I37),  2)</f>
        <v>34161.290000000001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SUM(BF124:BF145)),  2)</f>
        <v>0</v>
      </c>
      <c r="G38" s="33"/>
      <c r="H38" s="33"/>
      <c r="I38" s="156">
        <v>0.14999999999999999</v>
      </c>
      <c r="J38" s="33"/>
      <c r="K38" s="150">
        <f>ROUND(((SUM(BF103:BF104) + SUM(BF124:BF145))*I38),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SUM(BG124:BG145)),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SUM(BH124:BH145)),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SUM(BI124:BI145)),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196834.09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PS27 - ŽST Krahulov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137340</v>
      </c>
      <c r="J96" s="104">
        <f>R124</f>
        <v>25332.799999999999</v>
      </c>
      <c r="K96" s="104">
        <f>K124</f>
        <v>162672.79999999999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Q129</f>
        <v>0</v>
      </c>
      <c r="J97" s="183">
        <f>R129</f>
        <v>962</v>
      </c>
      <c r="K97" s="183">
        <f>K129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Q132</f>
        <v>0</v>
      </c>
      <c r="J98" s="183">
        <f>R132</f>
        <v>19810.799999999999</v>
      </c>
      <c r="K98" s="183">
        <f>K132</f>
        <v>19810.799999999999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Q142</f>
        <v>0</v>
      </c>
      <c r="J99" s="183">
        <f>R142</f>
        <v>4560</v>
      </c>
      <c r="K99" s="183">
        <f>K142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Q143</f>
        <v>0</v>
      </c>
      <c r="J100" s="189">
        <f>R143</f>
        <v>4560</v>
      </c>
      <c r="K100" s="189">
        <f>K143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162672.79999999999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PS27 - ŽST Krahulov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162672.79999999999</v>
      </c>
      <c r="L124" s="35"/>
      <c r="M124" s="36"/>
      <c r="N124" s="97"/>
      <c r="O124" s="200"/>
      <c r="P124" s="98"/>
      <c r="Q124" s="201">
        <f>Q125+SUM(Q126:Q129)+Q132+Q142</f>
        <v>137340</v>
      </c>
      <c r="R124" s="201">
        <f>R125+SUM(R126:R129)+R132+R142</f>
        <v>25332.799999999999</v>
      </c>
      <c r="S124" s="98"/>
      <c r="T124" s="202">
        <f>T125+SUM(T126:T129)+T132+T142</f>
        <v>2</v>
      </c>
      <c r="U124" s="98"/>
      <c r="V124" s="202">
        <f>V125+SUM(V126:V129)+V132+V142</f>
        <v>0</v>
      </c>
      <c r="W124" s="98"/>
      <c r="X124" s="202">
        <f>X125+SUM(X126:X129)+X132+X142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BK125+SUM(BK126:BK129)+BK132+BK142</f>
        <v>162672.79999999999</v>
      </c>
    </row>
    <row r="125" s="2" customFormat="1" ht="49.05" customHeight="1">
      <c r="A125" s="33"/>
      <c r="B125" s="34"/>
      <c r="C125" s="204" t="s">
        <v>255</v>
      </c>
      <c r="D125" s="204" t="s">
        <v>209</v>
      </c>
      <c r="E125" s="205" t="s">
        <v>350</v>
      </c>
      <c r="F125" s="206" t="s">
        <v>351</v>
      </c>
      <c r="G125" s="207" t="s">
        <v>212</v>
      </c>
      <c r="H125" s="208">
        <v>14</v>
      </c>
      <c r="I125" s="209">
        <v>8760</v>
      </c>
      <c r="J125" s="210"/>
      <c r="K125" s="209">
        <f>ROUND(P125*H125,2)</f>
        <v>122640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8760</v>
      </c>
      <c r="Q125" s="214">
        <f>ROUND(I125*H125,2)</f>
        <v>122640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122640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122640</v>
      </c>
      <c r="BL125" s="14" t="s">
        <v>214</v>
      </c>
      <c r="BM125" s="217" t="s">
        <v>352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351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2" customFormat="1" ht="24.15" customHeight="1">
      <c r="A127" s="33"/>
      <c r="B127" s="34"/>
      <c r="C127" s="204" t="s">
        <v>260</v>
      </c>
      <c r="D127" s="204" t="s">
        <v>209</v>
      </c>
      <c r="E127" s="205" t="s">
        <v>353</v>
      </c>
      <c r="F127" s="206" t="s">
        <v>354</v>
      </c>
      <c r="G127" s="207" t="s">
        <v>212</v>
      </c>
      <c r="H127" s="208">
        <v>14</v>
      </c>
      <c r="I127" s="209">
        <v>1050</v>
      </c>
      <c r="J127" s="210"/>
      <c r="K127" s="209">
        <f>ROUND(P127*H127,2)</f>
        <v>14700</v>
      </c>
      <c r="L127" s="206" t="s">
        <v>213</v>
      </c>
      <c r="M127" s="211"/>
      <c r="N127" s="212" t="s">
        <v>1</v>
      </c>
      <c r="O127" s="213" t="s">
        <v>43</v>
      </c>
      <c r="P127" s="214">
        <f>I127+J127</f>
        <v>1050</v>
      </c>
      <c r="Q127" s="214">
        <f>ROUND(I127*H127,2)</f>
        <v>14700</v>
      </c>
      <c r="R127" s="214">
        <f>ROUND(J127*H127,2)</f>
        <v>0</v>
      </c>
      <c r="S127" s="215">
        <v>0</v>
      </c>
      <c r="T127" s="215">
        <f>S127*H127</f>
        <v>0</v>
      </c>
      <c r="U127" s="215">
        <v>0</v>
      </c>
      <c r="V127" s="215">
        <f>U127*H127</f>
        <v>0</v>
      </c>
      <c r="W127" s="215">
        <v>0</v>
      </c>
      <c r="X127" s="215">
        <f>W127*H127</f>
        <v>0</v>
      </c>
      <c r="Y127" s="216" t="s">
        <v>1</v>
      </c>
      <c r="Z127" s="33"/>
      <c r="AA127" s="33"/>
      <c r="AB127" s="33"/>
      <c r="AC127" s="33"/>
      <c r="AD127" s="33"/>
      <c r="AE127" s="33"/>
      <c r="AR127" s="217" t="s">
        <v>214</v>
      </c>
      <c r="AT127" s="217" t="s">
        <v>209</v>
      </c>
      <c r="AU127" s="217" t="s">
        <v>80</v>
      </c>
      <c r="AY127" s="14" t="s">
        <v>215</v>
      </c>
      <c r="BE127" s="218">
        <f>IF(O127="základní",K127,0)</f>
        <v>14700</v>
      </c>
      <c r="BF127" s="218">
        <f>IF(O127="snížená",K127,0)</f>
        <v>0</v>
      </c>
      <c r="BG127" s="218">
        <f>IF(O127="zákl. přenesená",K127,0)</f>
        <v>0</v>
      </c>
      <c r="BH127" s="218">
        <f>IF(O127="sníž. přenesená",K127,0)</f>
        <v>0</v>
      </c>
      <c r="BI127" s="218">
        <f>IF(O127="nulová",K127,0)</f>
        <v>0</v>
      </c>
      <c r="BJ127" s="14" t="s">
        <v>88</v>
      </c>
      <c r="BK127" s="218">
        <f>ROUND(P127*H127,2)</f>
        <v>14700</v>
      </c>
      <c r="BL127" s="14" t="s">
        <v>214</v>
      </c>
      <c r="BM127" s="217" t="s">
        <v>355</v>
      </c>
    </row>
    <row r="128" s="2" customFormat="1">
      <c r="A128" s="33"/>
      <c r="B128" s="34"/>
      <c r="C128" s="35"/>
      <c r="D128" s="219" t="s">
        <v>217</v>
      </c>
      <c r="E128" s="35"/>
      <c r="F128" s="220" t="s">
        <v>354</v>
      </c>
      <c r="G128" s="35"/>
      <c r="H128" s="35"/>
      <c r="I128" s="35"/>
      <c r="J128" s="35"/>
      <c r="K128" s="35"/>
      <c r="L128" s="35"/>
      <c r="M128" s="36"/>
      <c r="N128" s="221"/>
      <c r="O128" s="222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3"/>
      <c r="AA128" s="33"/>
      <c r="AB128" s="33"/>
      <c r="AC128" s="33"/>
      <c r="AD128" s="33"/>
      <c r="AE128" s="33"/>
      <c r="AT128" s="14" t="s">
        <v>217</v>
      </c>
      <c r="AU128" s="14" t="s">
        <v>80</v>
      </c>
    </row>
    <row r="129" s="12" customFormat="1" ht="25.92" customHeight="1">
      <c r="A129" s="12"/>
      <c r="B129" s="223"/>
      <c r="C129" s="224"/>
      <c r="D129" s="225" t="s">
        <v>79</v>
      </c>
      <c r="E129" s="226" t="s">
        <v>218</v>
      </c>
      <c r="F129" s="226" t="s">
        <v>219</v>
      </c>
      <c r="G129" s="224"/>
      <c r="H129" s="224"/>
      <c r="I129" s="224"/>
      <c r="J129" s="224"/>
      <c r="K129" s="227">
        <f>BK129</f>
        <v>962</v>
      </c>
      <c r="L129" s="224"/>
      <c r="M129" s="228"/>
      <c r="N129" s="229"/>
      <c r="O129" s="230"/>
      <c r="P129" s="230"/>
      <c r="Q129" s="231">
        <f>SUM(Q130:Q131)</f>
        <v>0</v>
      </c>
      <c r="R129" s="231">
        <f>SUM(R130:R131)</f>
        <v>962</v>
      </c>
      <c r="S129" s="230"/>
      <c r="T129" s="232">
        <f>SUM(T130:T131)</f>
        <v>2</v>
      </c>
      <c r="U129" s="230"/>
      <c r="V129" s="232">
        <f>SUM(V130:V131)</f>
        <v>0</v>
      </c>
      <c r="W129" s="230"/>
      <c r="X129" s="232">
        <f>SUM(X130:X131)</f>
        <v>0</v>
      </c>
      <c r="Y129" s="233"/>
      <c r="Z129" s="12"/>
      <c r="AA129" s="12"/>
      <c r="AB129" s="12"/>
      <c r="AC129" s="12"/>
      <c r="AD129" s="12"/>
      <c r="AE129" s="12"/>
      <c r="AR129" s="234" t="s">
        <v>220</v>
      </c>
      <c r="AT129" s="235" t="s">
        <v>79</v>
      </c>
      <c r="AU129" s="235" t="s">
        <v>80</v>
      </c>
      <c r="AY129" s="234" t="s">
        <v>215</v>
      </c>
      <c r="BK129" s="236">
        <f>SUM(BK130:BK131)</f>
        <v>962</v>
      </c>
    </row>
    <row r="130" s="2" customFormat="1" ht="24.15" customHeight="1">
      <c r="A130" s="33"/>
      <c r="B130" s="34"/>
      <c r="C130" s="237" t="s">
        <v>220</v>
      </c>
      <c r="D130" s="237" t="s">
        <v>221</v>
      </c>
      <c r="E130" s="238" t="s">
        <v>222</v>
      </c>
      <c r="F130" s="239" t="s">
        <v>223</v>
      </c>
      <c r="G130" s="240" t="s">
        <v>224</v>
      </c>
      <c r="H130" s="241">
        <v>2</v>
      </c>
      <c r="I130" s="242">
        <v>0</v>
      </c>
      <c r="J130" s="242">
        <v>481</v>
      </c>
      <c r="K130" s="242">
        <f>ROUND(P130*H130,2)</f>
        <v>962</v>
      </c>
      <c r="L130" s="239" t="s">
        <v>225</v>
      </c>
      <c r="M130" s="36"/>
      <c r="N130" s="243" t="s">
        <v>1</v>
      </c>
      <c r="O130" s="213" t="s">
        <v>43</v>
      </c>
      <c r="P130" s="214">
        <f>I130+J130</f>
        <v>481</v>
      </c>
      <c r="Q130" s="214">
        <f>ROUND(I130*H130,2)</f>
        <v>0</v>
      </c>
      <c r="R130" s="214">
        <f>ROUND(J130*H130,2)</f>
        <v>962</v>
      </c>
      <c r="S130" s="215">
        <v>1</v>
      </c>
      <c r="T130" s="215">
        <f>S130*H130</f>
        <v>2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1</v>
      </c>
      <c r="Z130" s="33"/>
      <c r="AA130" s="33"/>
      <c r="AB130" s="33"/>
      <c r="AC130" s="33"/>
      <c r="AD130" s="33"/>
      <c r="AE130" s="33"/>
      <c r="AR130" s="217" t="s">
        <v>226</v>
      </c>
      <c r="AT130" s="217" t="s">
        <v>221</v>
      </c>
      <c r="AU130" s="217" t="s">
        <v>88</v>
      </c>
      <c r="AY130" s="14" t="s">
        <v>215</v>
      </c>
      <c r="BE130" s="218">
        <f>IF(O130="základní",K130,0)</f>
        <v>962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4" t="s">
        <v>88</v>
      </c>
      <c r="BK130" s="218">
        <f>ROUND(P130*H130,2)</f>
        <v>962</v>
      </c>
      <c r="BL130" s="14" t="s">
        <v>226</v>
      </c>
      <c r="BM130" s="217" t="s">
        <v>227</v>
      </c>
    </row>
    <row r="131" s="2" customFormat="1">
      <c r="A131" s="33"/>
      <c r="B131" s="34"/>
      <c r="C131" s="35"/>
      <c r="D131" s="219" t="s">
        <v>217</v>
      </c>
      <c r="E131" s="35"/>
      <c r="F131" s="220" t="s">
        <v>228</v>
      </c>
      <c r="G131" s="35"/>
      <c r="H131" s="35"/>
      <c r="I131" s="35"/>
      <c r="J131" s="35"/>
      <c r="K131" s="35"/>
      <c r="L131" s="35"/>
      <c r="M131" s="36"/>
      <c r="N131" s="221"/>
      <c r="O131" s="222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33"/>
      <c r="AA131" s="33"/>
      <c r="AB131" s="33"/>
      <c r="AC131" s="33"/>
      <c r="AD131" s="33"/>
      <c r="AE131" s="33"/>
      <c r="AT131" s="14" t="s">
        <v>217</v>
      </c>
      <c r="AU131" s="14" t="s">
        <v>88</v>
      </c>
    </row>
    <row r="132" s="12" customFormat="1" ht="25.92" customHeight="1">
      <c r="A132" s="12"/>
      <c r="B132" s="223"/>
      <c r="C132" s="224"/>
      <c r="D132" s="225" t="s">
        <v>79</v>
      </c>
      <c r="E132" s="226" t="s">
        <v>229</v>
      </c>
      <c r="F132" s="226" t="s">
        <v>230</v>
      </c>
      <c r="G132" s="224"/>
      <c r="H132" s="224"/>
      <c r="I132" s="224"/>
      <c r="J132" s="224"/>
      <c r="K132" s="227">
        <f>BK132</f>
        <v>19810.799999999999</v>
      </c>
      <c r="L132" s="224"/>
      <c r="M132" s="228"/>
      <c r="N132" s="229"/>
      <c r="O132" s="230"/>
      <c r="P132" s="230"/>
      <c r="Q132" s="231">
        <f>SUM(Q133:Q141)</f>
        <v>0</v>
      </c>
      <c r="R132" s="231">
        <f>SUM(R133:R141)</f>
        <v>19810.799999999999</v>
      </c>
      <c r="S132" s="230"/>
      <c r="T132" s="232">
        <f>SUM(T133:T141)</f>
        <v>0</v>
      </c>
      <c r="U132" s="230"/>
      <c r="V132" s="232">
        <f>SUM(V133:V141)</f>
        <v>0</v>
      </c>
      <c r="W132" s="230"/>
      <c r="X132" s="232">
        <f>SUM(X133:X141)</f>
        <v>0</v>
      </c>
      <c r="Y132" s="233"/>
      <c r="Z132" s="12"/>
      <c r="AA132" s="12"/>
      <c r="AB132" s="12"/>
      <c r="AC132" s="12"/>
      <c r="AD132" s="12"/>
      <c r="AE132" s="12"/>
      <c r="AR132" s="234" t="s">
        <v>220</v>
      </c>
      <c r="AT132" s="235" t="s">
        <v>79</v>
      </c>
      <c r="AU132" s="235" t="s">
        <v>80</v>
      </c>
      <c r="AY132" s="234" t="s">
        <v>215</v>
      </c>
      <c r="BK132" s="236">
        <f>SUM(BK133:BK141)</f>
        <v>19810.799999999999</v>
      </c>
    </row>
    <row r="133" s="2" customFormat="1" ht="24.15" customHeight="1">
      <c r="A133" s="33"/>
      <c r="B133" s="34"/>
      <c r="C133" s="237" t="s">
        <v>262</v>
      </c>
      <c r="D133" s="237" t="s">
        <v>221</v>
      </c>
      <c r="E133" s="238" t="s">
        <v>356</v>
      </c>
      <c r="F133" s="239" t="s">
        <v>357</v>
      </c>
      <c r="G133" s="240" t="s">
        <v>212</v>
      </c>
      <c r="H133" s="241">
        <v>14</v>
      </c>
      <c r="I133" s="242">
        <v>0</v>
      </c>
      <c r="J133" s="242">
        <v>628</v>
      </c>
      <c r="K133" s="242">
        <f>ROUND(P133*H133,2)</f>
        <v>8792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628</v>
      </c>
      <c r="Q133" s="214">
        <f>ROUND(I133*H133,2)</f>
        <v>0</v>
      </c>
      <c r="R133" s="214">
        <f>ROUND(J133*H133,2)</f>
        <v>8792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8792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8792</v>
      </c>
      <c r="BL133" s="14" t="s">
        <v>226</v>
      </c>
      <c r="BM133" s="217" t="s">
        <v>358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359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2" customFormat="1" ht="24.15" customHeight="1">
      <c r="A135" s="33"/>
      <c r="B135" s="34"/>
      <c r="C135" s="237" t="s">
        <v>345</v>
      </c>
      <c r="D135" s="237" t="s">
        <v>221</v>
      </c>
      <c r="E135" s="238" t="s">
        <v>360</v>
      </c>
      <c r="F135" s="239" t="s">
        <v>361</v>
      </c>
      <c r="G135" s="240" t="s">
        <v>212</v>
      </c>
      <c r="H135" s="241">
        <v>14</v>
      </c>
      <c r="I135" s="242">
        <v>0</v>
      </c>
      <c r="J135" s="242">
        <v>33.200000000000003</v>
      </c>
      <c r="K135" s="242">
        <f>ROUND(P135*H135,2)</f>
        <v>464.80000000000001</v>
      </c>
      <c r="L135" s="239" t="s">
        <v>213</v>
      </c>
      <c r="M135" s="36"/>
      <c r="N135" s="243" t="s">
        <v>1</v>
      </c>
      <c r="O135" s="213" t="s">
        <v>43</v>
      </c>
      <c r="P135" s="214">
        <f>I135+J135</f>
        <v>33.200000000000003</v>
      </c>
      <c r="Q135" s="214">
        <f>ROUND(I135*H135,2)</f>
        <v>0</v>
      </c>
      <c r="R135" s="214">
        <f>ROUND(J135*H135,2)</f>
        <v>464.80000000000001</v>
      </c>
      <c r="S135" s="215">
        <v>0</v>
      </c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5">
        <f>W135*H135</f>
        <v>0</v>
      </c>
      <c r="Y135" s="216" t="s">
        <v>1</v>
      </c>
      <c r="Z135" s="33"/>
      <c r="AA135" s="33"/>
      <c r="AB135" s="33"/>
      <c r="AC135" s="33"/>
      <c r="AD135" s="33"/>
      <c r="AE135" s="33"/>
      <c r="AR135" s="217" t="s">
        <v>226</v>
      </c>
      <c r="AT135" s="217" t="s">
        <v>221</v>
      </c>
      <c r="AU135" s="217" t="s">
        <v>88</v>
      </c>
      <c r="AY135" s="14" t="s">
        <v>215</v>
      </c>
      <c r="BE135" s="218">
        <f>IF(O135="základní",K135,0)</f>
        <v>464.80000000000001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14" t="s">
        <v>88</v>
      </c>
      <c r="BK135" s="218">
        <f>ROUND(P135*H135,2)</f>
        <v>464.80000000000001</v>
      </c>
      <c r="BL135" s="14" t="s">
        <v>226</v>
      </c>
      <c r="BM135" s="217" t="s">
        <v>362</v>
      </c>
    </row>
    <row r="136" s="2" customFormat="1">
      <c r="A136" s="33"/>
      <c r="B136" s="34"/>
      <c r="C136" s="35"/>
      <c r="D136" s="219" t="s">
        <v>217</v>
      </c>
      <c r="E136" s="35"/>
      <c r="F136" s="220" t="s">
        <v>361</v>
      </c>
      <c r="G136" s="35"/>
      <c r="H136" s="35"/>
      <c r="I136" s="35"/>
      <c r="J136" s="35"/>
      <c r="K136" s="35"/>
      <c r="L136" s="35"/>
      <c r="M136" s="36"/>
      <c r="N136" s="221"/>
      <c r="O136" s="222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3"/>
      <c r="AA136" s="33"/>
      <c r="AB136" s="33"/>
      <c r="AC136" s="33"/>
      <c r="AD136" s="33"/>
      <c r="AE136" s="33"/>
      <c r="AT136" s="14" t="s">
        <v>217</v>
      </c>
      <c r="AU136" s="14" t="s">
        <v>88</v>
      </c>
    </row>
    <row r="137" s="2" customFormat="1" ht="24.15" customHeight="1">
      <c r="A137" s="33"/>
      <c r="B137" s="34"/>
      <c r="C137" s="237" t="s">
        <v>267</v>
      </c>
      <c r="D137" s="237" t="s">
        <v>221</v>
      </c>
      <c r="E137" s="238" t="s">
        <v>363</v>
      </c>
      <c r="F137" s="239" t="s">
        <v>364</v>
      </c>
      <c r="G137" s="240" t="s">
        <v>212</v>
      </c>
      <c r="H137" s="241">
        <v>14</v>
      </c>
      <c r="I137" s="242">
        <v>0</v>
      </c>
      <c r="J137" s="242">
        <v>556</v>
      </c>
      <c r="K137" s="242">
        <f>ROUND(P137*H137,2)</f>
        <v>7784</v>
      </c>
      <c r="L137" s="239" t="s">
        <v>213</v>
      </c>
      <c r="M137" s="36"/>
      <c r="N137" s="243" t="s">
        <v>1</v>
      </c>
      <c r="O137" s="213" t="s">
        <v>43</v>
      </c>
      <c r="P137" s="214">
        <f>I137+J137</f>
        <v>556</v>
      </c>
      <c r="Q137" s="214">
        <f>ROUND(I137*H137,2)</f>
        <v>0</v>
      </c>
      <c r="R137" s="214">
        <f>ROUND(J137*H137,2)</f>
        <v>7784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226</v>
      </c>
      <c r="AT137" s="217" t="s">
        <v>221</v>
      </c>
      <c r="AU137" s="217" t="s">
        <v>88</v>
      </c>
      <c r="AY137" s="14" t="s">
        <v>215</v>
      </c>
      <c r="BE137" s="218">
        <f>IF(O137="základní",K137,0)</f>
        <v>7784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88</v>
      </c>
      <c r="BK137" s="218">
        <f>ROUND(P137*H137,2)</f>
        <v>7784</v>
      </c>
      <c r="BL137" s="14" t="s">
        <v>226</v>
      </c>
      <c r="BM137" s="217" t="s">
        <v>365</v>
      </c>
    </row>
    <row r="138" s="2" customFormat="1">
      <c r="A138" s="33"/>
      <c r="B138" s="34"/>
      <c r="C138" s="35"/>
      <c r="D138" s="219" t="s">
        <v>217</v>
      </c>
      <c r="E138" s="35"/>
      <c r="F138" s="220" t="s">
        <v>364</v>
      </c>
      <c r="G138" s="35"/>
      <c r="H138" s="35"/>
      <c r="I138" s="35"/>
      <c r="J138" s="35"/>
      <c r="K138" s="35"/>
      <c r="L138" s="35"/>
      <c r="M138" s="36"/>
      <c r="N138" s="221"/>
      <c r="O138" s="222"/>
      <c r="P138" s="85"/>
      <c r="Q138" s="85"/>
      <c r="R138" s="85"/>
      <c r="S138" s="85"/>
      <c r="T138" s="85"/>
      <c r="U138" s="85"/>
      <c r="V138" s="85"/>
      <c r="W138" s="85"/>
      <c r="X138" s="85"/>
      <c r="Y138" s="86"/>
      <c r="Z138" s="33"/>
      <c r="AA138" s="33"/>
      <c r="AB138" s="33"/>
      <c r="AC138" s="33"/>
      <c r="AD138" s="33"/>
      <c r="AE138" s="33"/>
      <c r="AT138" s="14" t="s">
        <v>217</v>
      </c>
      <c r="AU138" s="14" t="s">
        <v>88</v>
      </c>
    </row>
    <row r="139" s="2" customFormat="1" ht="62.7" customHeight="1">
      <c r="A139" s="33"/>
      <c r="B139" s="34"/>
      <c r="C139" s="237" t="s">
        <v>366</v>
      </c>
      <c r="D139" s="237" t="s">
        <v>221</v>
      </c>
      <c r="E139" s="238" t="s">
        <v>303</v>
      </c>
      <c r="F139" s="239" t="s">
        <v>304</v>
      </c>
      <c r="G139" s="240" t="s">
        <v>212</v>
      </c>
      <c r="H139" s="241">
        <v>1</v>
      </c>
      <c r="I139" s="242">
        <v>0</v>
      </c>
      <c r="J139" s="242">
        <v>2770</v>
      </c>
      <c r="K139" s="242">
        <f>ROUND(P139*H139,2)</f>
        <v>2770</v>
      </c>
      <c r="L139" s="239" t="s">
        <v>213</v>
      </c>
      <c r="M139" s="36"/>
      <c r="N139" s="243" t="s">
        <v>1</v>
      </c>
      <c r="O139" s="213" t="s">
        <v>43</v>
      </c>
      <c r="P139" s="214">
        <f>I139+J139</f>
        <v>2770</v>
      </c>
      <c r="Q139" s="214">
        <f>ROUND(I139*H139,2)</f>
        <v>0</v>
      </c>
      <c r="R139" s="214">
        <f>ROUND(J139*H139,2)</f>
        <v>2770</v>
      </c>
      <c r="S139" s="215">
        <v>0</v>
      </c>
      <c r="T139" s="215">
        <f>S139*H139</f>
        <v>0</v>
      </c>
      <c r="U139" s="215">
        <v>0</v>
      </c>
      <c r="V139" s="215">
        <f>U139*H139</f>
        <v>0</v>
      </c>
      <c r="W139" s="215">
        <v>0</v>
      </c>
      <c r="X139" s="215">
        <f>W139*H139</f>
        <v>0</v>
      </c>
      <c r="Y139" s="216" t="s">
        <v>1</v>
      </c>
      <c r="Z139" s="33"/>
      <c r="AA139" s="33"/>
      <c r="AB139" s="33"/>
      <c r="AC139" s="33"/>
      <c r="AD139" s="33"/>
      <c r="AE139" s="33"/>
      <c r="AR139" s="217" t="s">
        <v>220</v>
      </c>
      <c r="AT139" s="217" t="s">
        <v>221</v>
      </c>
      <c r="AU139" s="217" t="s">
        <v>88</v>
      </c>
      <c r="AY139" s="14" t="s">
        <v>215</v>
      </c>
      <c r="BE139" s="218">
        <f>IF(O139="základní",K139,0)</f>
        <v>2770</v>
      </c>
      <c r="BF139" s="218">
        <f>IF(O139="snížená",K139,0)</f>
        <v>0</v>
      </c>
      <c r="BG139" s="218">
        <f>IF(O139="zákl. přenesená",K139,0)</f>
        <v>0</v>
      </c>
      <c r="BH139" s="218">
        <f>IF(O139="sníž. přenesená",K139,0)</f>
        <v>0</v>
      </c>
      <c r="BI139" s="218">
        <f>IF(O139="nulová",K139,0)</f>
        <v>0</v>
      </c>
      <c r="BJ139" s="14" t="s">
        <v>88</v>
      </c>
      <c r="BK139" s="218">
        <f>ROUND(P139*H139,2)</f>
        <v>2770</v>
      </c>
      <c r="BL139" s="14" t="s">
        <v>220</v>
      </c>
      <c r="BM139" s="217" t="s">
        <v>367</v>
      </c>
    </row>
    <row r="140" s="2" customFormat="1">
      <c r="A140" s="33"/>
      <c r="B140" s="34"/>
      <c r="C140" s="35"/>
      <c r="D140" s="219" t="s">
        <v>217</v>
      </c>
      <c r="E140" s="35"/>
      <c r="F140" s="220" t="s">
        <v>306</v>
      </c>
      <c r="G140" s="35"/>
      <c r="H140" s="35"/>
      <c r="I140" s="35"/>
      <c r="J140" s="35"/>
      <c r="K140" s="35"/>
      <c r="L140" s="35"/>
      <c r="M140" s="36"/>
      <c r="N140" s="221"/>
      <c r="O140" s="222"/>
      <c r="P140" s="85"/>
      <c r="Q140" s="85"/>
      <c r="R140" s="85"/>
      <c r="S140" s="85"/>
      <c r="T140" s="85"/>
      <c r="U140" s="85"/>
      <c r="V140" s="85"/>
      <c r="W140" s="85"/>
      <c r="X140" s="85"/>
      <c r="Y140" s="86"/>
      <c r="Z140" s="33"/>
      <c r="AA140" s="33"/>
      <c r="AB140" s="33"/>
      <c r="AC140" s="33"/>
      <c r="AD140" s="33"/>
      <c r="AE140" s="33"/>
      <c r="AT140" s="14" t="s">
        <v>217</v>
      </c>
      <c r="AU140" s="14" t="s">
        <v>88</v>
      </c>
    </row>
    <row r="141" s="2" customFormat="1">
      <c r="A141" s="33"/>
      <c r="B141" s="34"/>
      <c r="C141" s="35"/>
      <c r="D141" s="219" t="s">
        <v>307</v>
      </c>
      <c r="E141" s="35"/>
      <c r="F141" s="255" t="s">
        <v>308</v>
      </c>
      <c r="G141" s="35"/>
      <c r="H141" s="35"/>
      <c r="I141" s="35"/>
      <c r="J141" s="35"/>
      <c r="K141" s="35"/>
      <c r="L141" s="35"/>
      <c r="M141" s="36"/>
      <c r="N141" s="221"/>
      <c r="O141" s="222"/>
      <c r="P141" s="85"/>
      <c r="Q141" s="85"/>
      <c r="R141" s="85"/>
      <c r="S141" s="85"/>
      <c r="T141" s="85"/>
      <c r="U141" s="85"/>
      <c r="V141" s="85"/>
      <c r="W141" s="85"/>
      <c r="X141" s="85"/>
      <c r="Y141" s="86"/>
      <c r="Z141" s="33"/>
      <c r="AA141" s="33"/>
      <c r="AB141" s="33"/>
      <c r="AC141" s="33"/>
      <c r="AD141" s="33"/>
      <c r="AE141" s="33"/>
      <c r="AT141" s="14" t="s">
        <v>307</v>
      </c>
      <c r="AU141" s="14" t="s">
        <v>88</v>
      </c>
    </row>
    <row r="142" s="12" customFormat="1" ht="25.92" customHeight="1">
      <c r="A142" s="12"/>
      <c r="B142" s="223"/>
      <c r="C142" s="224"/>
      <c r="D142" s="225" t="s">
        <v>79</v>
      </c>
      <c r="E142" s="226" t="s">
        <v>240</v>
      </c>
      <c r="F142" s="226" t="s">
        <v>241</v>
      </c>
      <c r="G142" s="224"/>
      <c r="H142" s="224"/>
      <c r="I142" s="224"/>
      <c r="J142" s="224"/>
      <c r="K142" s="227">
        <f>BK142</f>
        <v>4560</v>
      </c>
      <c r="L142" s="224"/>
      <c r="M142" s="228"/>
      <c r="N142" s="229"/>
      <c r="O142" s="230"/>
      <c r="P142" s="230"/>
      <c r="Q142" s="231">
        <f>Q143</f>
        <v>0</v>
      </c>
      <c r="R142" s="231">
        <f>R143</f>
        <v>4560</v>
      </c>
      <c r="S142" s="230"/>
      <c r="T142" s="232">
        <f>T143</f>
        <v>0</v>
      </c>
      <c r="U142" s="230"/>
      <c r="V142" s="232">
        <f>V143</f>
        <v>0</v>
      </c>
      <c r="W142" s="230"/>
      <c r="X142" s="232">
        <f>X143</f>
        <v>0</v>
      </c>
      <c r="Y142" s="233"/>
      <c r="Z142" s="12"/>
      <c r="AA142" s="12"/>
      <c r="AB142" s="12"/>
      <c r="AC142" s="12"/>
      <c r="AD142" s="12"/>
      <c r="AE142" s="12"/>
      <c r="AR142" s="234" t="s">
        <v>242</v>
      </c>
      <c r="AT142" s="235" t="s">
        <v>79</v>
      </c>
      <c r="AU142" s="235" t="s">
        <v>80</v>
      </c>
      <c r="AY142" s="234" t="s">
        <v>215</v>
      </c>
      <c r="BK142" s="236">
        <f>BK143</f>
        <v>4560</v>
      </c>
    </row>
    <row r="143" s="12" customFormat="1" ht="22.8" customHeight="1">
      <c r="A143" s="12"/>
      <c r="B143" s="223"/>
      <c r="C143" s="224"/>
      <c r="D143" s="225" t="s">
        <v>79</v>
      </c>
      <c r="E143" s="244" t="s">
        <v>243</v>
      </c>
      <c r="F143" s="244" t="s">
        <v>244</v>
      </c>
      <c r="G143" s="224"/>
      <c r="H143" s="224"/>
      <c r="I143" s="224"/>
      <c r="J143" s="224"/>
      <c r="K143" s="245">
        <f>BK143</f>
        <v>4560</v>
      </c>
      <c r="L143" s="224"/>
      <c r="M143" s="228"/>
      <c r="N143" s="229"/>
      <c r="O143" s="230"/>
      <c r="P143" s="230"/>
      <c r="Q143" s="231">
        <f>SUM(Q144:Q145)</f>
        <v>0</v>
      </c>
      <c r="R143" s="231">
        <f>SUM(R144:R145)</f>
        <v>4560</v>
      </c>
      <c r="S143" s="230"/>
      <c r="T143" s="232">
        <f>SUM(T144:T145)</f>
        <v>0</v>
      </c>
      <c r="U143" s="230"/>
      <c r="V143" s="232">
        <f>SUM(V144:V145)</f>
        <v>0</v>
      </c>
      <c r="W143" s="230"/>
      <c r="X143" s="232">
        <f>SUM(X144:X145)</f>
        <v>0</v>
      </c>
      <c r="Y143" s="233"/>
      <c r="Z143" s="12"/>
      <c r="AA143" s="12"/>
      <c r="AB143" s="12"/>
      <c r="AC143" s="12"/>
      <c r="AD143" s="12"/>
      <c r="AE143" s="12"/>
      <c r="AR143" s="234" t="s">
        <v>242</v>
      </c>
      <c r="AT143" s="235" t="s">
        <v>79</v>
      </c>
      <c r="AU143" s="235" t="s">
        <v>88</v>
      </c>
      <c r="AY143" s="234" t="s">
        <v>215</v>
      </c>
      <c r="BK143" s="236">
        <f>SUM(BK144:BK145)</f>
        <v>4560</v>
      </c>
    </row>
    <row r="144" s="2" customFormat="1" ht="24.15" customHeight="1">
      <c r="A144" s="33"/>
      <c r="B144" s="34"/>
      <c r="C144" s="237" t="s">
        <v>242</v>
      </c>
      <c r="D144" s="237" t="s">
        <v>221</v>
      </c>
      <c r="E144" s="238" t="s">
        <v>245</v>
      </c>
      <c r="F144" s="239" t="s">
        <v>246</v>
      </c>
      <c r="G144" s="240" t="s">
        <v>247</v>
      </c>
      <c r="H144" s="241">
        <v>240</v>
      </c>
      <c r="I144" s="242">
        <v>0</v>
      </c>
      <c r="J144" s="242">
        <v>19</v>
      </c>
      <c r="K144" s="242">
        <f>ROUND(P144*H144,2)</f>
        <v>4560</v>
      </c>
      <c r="L144" s="239" t="s">
        <v>225</v>
      </c>
      <c r="M144" s="36"/>
      <c r="N144" s="243" t="s">
        <v>1</v>
      </c>
      <c r="O144" s="213" t="s">
        <v>43</v>
      </c>
      <c r="P144" s="214">
        <f>I144+J144</f>
        <v>19</v>
      </c>
      <c r="Q144" s="214">
        <f>ROUND(I144*H144,2)</f>
        <v>0</v>
      </c>
      <c r="R144" s="214">
        <f>ROUND(J144*H144,2)</f>
        <v>4560</v>
      </c>
      <c r="S144" s="215">
        <v>0</v>
      </c>
      <c r="T144" s="215">
        <f>S144*H144</f>
        <v>0</v>
      </c>
      <c r="U144" s="215">
        <v>0</v>
      </c>
      <c r="V144" s="215">
        <f>U144*H144</f>
        <v>0</v>
      </c>
      <c r="W144" s="215">
        <v>0</v>
      </c>
      <c r="X144" s="215">
        <f>W144*H144</f>
        <v>0</v>
      </c>
      <c r="Y144" s="216" t="s">
        <v>1</v>
      </c>
      <c r="Z144" s="33"/>
      <c r="AA144" s="33"/>
      <c r="AB144" s="33"/>
      <c r="AC144" s="33"/>
      <c r="AD144" s="33"/>
      <c r="AE144" s="33"/>
      <c r="AR144" s="217" t="s">
        <v>248</v>
      </c>
      <c r="AT144" s="217" t="s">
        <v>221</v>
      </c>
      <c r="AU144" s="217" t="s">
        <v>90</v>
      </c>
      <c r="AY144" s="14" t="s">
        <v>215</v>
      </c>
      <c r="BE144" s="218">
        <f>IF(O144="základní",K144,0)</f>
        <v>4560</v>
      </c>
      <c r="BF144" s="218">
        <f>IF(O144="snížená",K144,0)</f>
        <v>0</v>
      </c>
      <c r="BG144" s="218">
        <f>IF(O144="zákl. přenesená",K144,0)</f>
        <v>0</v>
      </c>
      <c r="BH144" s="218">
        <f>IF(O144="sníž. přenesená",K144,0)</f>
        <v>0</v>
      </c>
      <c r="BI144" s="218">
        <f>IF(O144="nulová",K144,0)</f>
        <v>0</v>
      </c>
      <c r="BJ144" s="14" t="s">
        <v>88</v>
      </c>
      <c r="BK144" s="218">
        <f>ROUND(P144*H144,2)</f>
        <v>4560</v>
      </c>
      <c r="BL144" s="14" t="s">
        <v>248</v>
      </c>
      <c r="BM144" s="217" t="s">
        <v>249</v>
      </c>
    </row>
    <row r="145" s="2" customFormat="1">
      <c r="A145" s="33"/>
      <c r="B145" s="34"/>
      <c r="C145" s="35"/>
      <c r="D145" s="219" t="s">
        <v>217</v>
      </c>
      <c r="E145" s="35"/>
      <c r="F145" s="220" t="s">
        <v>246</v>
      </c>
      <c r="G145" s="35"/>
      <c r="H145" s="35"/>
      <c r="I145" s="35"/>
      <c r="J145" s="35"/>
      <c r="K145" s="35"/>
      <c r="L145" s="35"/>
      <c r="M145" s="36"/>
      <c r="N145" s="246"/>
      <c r="O145" s="247"/>
      <c r="P145" s="248"/>
      <c r="Q145" s="248"/>
      <c r="R145" s="248"/>
      <c r="S145" s="248"/>
      <c r="T145" s="248"/>
      <c r="U145" s="248"/>
      <c r="V145" s="248"/>
      <c r="W145" s="248"/>
      <c r="X145" s="248"/>
      <c r="Y145" s="249"/>
      <c r="Z145" s="33"/>
      <c r="AA145" s="33"/>
      <c r="AB145" s="33"/>
      <c r="AC145" s="33"/>
      <c r="AD145" s="33"/>
      <c r="AE145" s="33"/>
      <c r="AT145" s="14" t="s">
        <v>217</v>
      </c>
      <c r="AU145" s="14" t="s">
        <v>90</v>
      </c>
    </row>
    <row r="146" s="2" customFormat="1" ht="6.96" customHeight="1">
      <c r="A146" s="33"/>
      <c r="B146" s="60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36"/>
      <c r="N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</row>
  </sheetData>
  <sheetProtection sheet="1" autoFilter="0" formatColumns="0" formatRows="0" objects="1" scenarios="1" spinCount="100000" saltValue="r3wI+4lsUMGtF0h0CdsEYSGIsU6sTLkhmsETohY/fy+0NnQbJIfVhbFAJV/tN3z9TkBgAasnpF3JrzgCDowTYw==" hashValue="bw7elAzLOd/LbLyn+Q532zYhT8qxlII0fmaEmRnc4UgspyoBE6cVheeQlvNeo1ifsw1v2vC0sSlDjC+6x/k0Eg==" algorithmName="SHA-512" password="CC35"/>
  <autoFilter ref="C123:L14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250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32694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25600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7094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32694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SUM(BE124:BE138)),  2)</f>
        <v>32694</v>
      </c>
      <c r="G37" s="33"/>
      <c r="H37" s="33"/>
      <c r="I37" s="156">
        <v>0.20999999999999999</v>
      </c>
      <c r="J37" s="33"/>
      <c r="K37" s="150">
        <f>ROUND(((SUM(BE103:BE104) + SUM(BE124:BE138))*I37),  2)</f>
        <v>6865.7399999999998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39559.739999999998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PS03 - Dobrá Voda - Pelhřimov PZZ EA km 9,027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25600</v>
      </c>
      <c r="J96" s="104">
        <f>R124</f>
        <v>7094</v>
      </c>
      <c r="K96" s="104">
        <f>K124</f>
        <v>32694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Q127</f>
        <v>0</v>
      </c>
      <c r="J97" s="183">
        <f>R127</f>
        <v>962</v>
      </c>
      <c r="K97" s="183">
        <f>K127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Q130</f>
        <v>0</v>
      </c>
      <c r="J98" s="183">
        <f>R130</f>
        <v>1572</v>
      </c>
      <c r="K98" s="183">
        <f>K130</f>
        <v>1572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32694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PS03 - Dobrá Voda - Pelhřimov PZZ EA km 9,027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32694</v>
      </c>
      <c r="L124" s="35"/>
      <c r="M124" s="36"/>
      <c r="N124" s="97"/>
      <c r="O124" s="200"/>
      <c r="P124" s="98"/>
      <c r="Q124" s="201">
        <f>Q125+Q126+Q127+Q130+Q135</f>
        <v>25600</v>
      </c>
      <c r="R124" s="201">
        <f>R125+R126+R127+R130+R135</f>
        <v>7094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BK125+BK126+BK127+BK130+BK135</f>
        <v>32694</v>
      </c>
    </row>
    <row r="125" s="2" customFormat="1" ht="49.05" customHeight="1">
      <c r="A125" s="33"/>
      <c r="B125" s="34"/>
      <c r="C125" s="204" t="s">
        <v>208</v>
      </c>
      <c r="D125" s="204" t="s">
        <v>209</v>
      </c>
      <c r="E125" s="205" t="s">
        <v>251</v>
      </c>
      <c r="F125" s="206" t="s">
        <v>252</v>
      </c>
      <c r="G125" s="207" t="s">
        <v>212</v>
      </c>
      <c r="H125" s="208">
        <v>2</v>
      </c>
      <c r="I125" s="209">
        <v>12800</v>
      </c>
      <c r="J125" s="210"/>
      <c r="K125" s="209">
        <f>ROUND(P125*H125,2)</f>
        <v>25600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12800</v>
      </c>
      <c r="Q125" s="214">
        <f>ROUND(I125*H125,2)</f>
        <v>25600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25600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25600</v>
      </c>
      <c r="BL125" s="14" t="s">
        <v>214</v>
      </c>
      <c r="BM125" s="217" t="s">
        <v>253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252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12" customFormat="1" ht="25.92" customHeight="1">
      <c r="A127" s="12"/>
      <c r="B127" s="223"/>
      <c r="C127" s="224"/>
      <c r="D127" s="225" t="s">
        <v>79</v>
      </c>
      <c r="E127" s="226" t="s">
        <v>218</v>
      </c>
      <c r="F127" s="226" t="s">
        <v>219</v>
      </c>
      <c r="G127" s="224"/>
      <c r="H127" s="224"/>
      <c r="I127" s="224"/>
      <c r="J127" s="224"/>
      <c r="K127" s="227">
        <f>BK127</f>
        <v>962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962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220</v>
      </c>
      <c r="AT127" s="235" t="s">
        <v>79</v>
      </c>
      <c r="AU127" s="235" t="s">
        <v>80</v>
      </c>
      <c r="AY127" s="234" t="s">
        <v>215</v>
      </c>
      <c r="BK127" s="236">
        <f>SUM(BK128:BK129)</f>
        <v>962</v>
      </c>
    </row>
    <row r="128" s="2" customFormat="1" ht="24.15" customHeight="1">
      <c r="A128" s="33"/>
      <c r="B128" s="34"/>
      <c r="C128" s="237" t="s">
        <v>220</v>
      </c>
      <c r="D128" s="237" t="s">
        <v>221</v>
      </c>
      <c r="E128" s="238" t="s">
        <v>222</v>
      </c>
      <c r="F128" s="239" t="s">
        <v>223</v>
      </c>
      <c r="G128" s="240" t="s">
        <v>224</v>
      </c>
      <c r="H128" s="241">
        <v>2</v>
      </c>
      <c r="I128" s="242">
        <v>0</v>
      </c>
      <c r="J128" s="242">
        <v>481</v>
      </c>
      <c r="K128" s="242">
        <f>ROUND(P128*H128,2)</f>
        <v>962</v>
      </c>
      <c r="L128" s="239" t="s">
        <v>225</v>
      </c>
      <c r="M128" s="36"/>
      <c r="N128" s="243" t="s">
        <v>1</v>
      </c>
      <c r="O128" s="213" t="s">
        <v>43</v>
      </c>
      <c r="P128" s="214">
        <f>I128+J128</f>
        <v>481</v>
      </c>
      <c r="Q128" s="214">
        <f>ROUND(I128*H128,2)</f>
        <v>0</v>
      </c>
      <c r="R128" s="214">
        <f>ROUND(J128*H128,2)</f>
        <v>962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226</v>
      </c>
      <c r="AT128" s="217" t="s">
        <v>221</v>
      </c>
      <c r="AU128" s="217" t="s">
        <v>88</v>
      </c>
      <c r="AY128" s="14" t="s">
        <v>215</v>
      </c>
      <c r="BE128" s="218">
        <f>IF(O128="základní",K128,0)</f>
        <v>962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88</v>
      </c>
      <c r="BK128" s="218">
        <f>ROUND(P128*H128,2)</f>
        <v>962</v>
      </c>
      <c r="BL128" s="14" t="s">
        <v>226</v>
      </c>
      <c r="BM128" s="217" t="s">
        <v>227</v>
      </c>
    </row>
    <row r="129" s="2" customFormat="1">
      <c r="A129" s="33"/>
      <c r="B129" s="34"/>
      <c r="C129" s="35"/>
      <c r="D129" s="219" t="s">
        <v>217</v>
      </c>
      <c r="E129" s="35"/>
      <c r="F129" s="220" t="s">
        <v>228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217</v>
      </c>
      <c r="AU129" s="14" t="s">
        <v>88</v>
      </c>
    </row>
    <row r="130" s="12" customFormat="1" ht="25.92" customHeight="1">
      <c r="A130" s="12"/>
      <c r="B130" s="223"/>
      <c r="C130" s="224"/>
      <c r="D130" s="225" t="s">
        <v>79</v>
      </c>
      <c r="E130" s="226" t="s">
        <v>229</v>
      </c>
      <c r="F130" s="226" t="s">
        <v>230</v>
      </c>
      <c r="G130" s="224"/>
      <c r="H130" s="224"/>
      <c r="I130" s="224"/>
      <c r="J130" s="224"/>
      <c r="K130" s="227">
        <f>BK130</f>
        <v>1572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1572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220</v>
      </c>
      <c r="AT130" s="235" t="s">
        <v>79</v>
      </c>
      <c r="AU130" s="235" t="s">
        <v>80</v>
      </c>
      <c r="AY130" s="234" t="s">
        <v>215</v>
      </c>
      <c r="BK130" s="236">
        <f>SUM(BK131:BK134)</f>
        <v>1572</v>
      </c>
    </row>
    <row r="131" s="2" customFormat="1" ht="24.15" customHeight="1">
      <c r="A131" s="33"/>
      <c r="B131" s="34"/>
      <c r="C131" s="237" t="s">
        <v>231</v>
      </c>
      <c r="D131" s="237" t="s">
        <v>221</v>
      </c>
      <c r="E131" s="238" t="s">
        <v>232</v>
      </c>
      <c r="F131" s="239" t="s">
        <v>233</v>
      </c>
      <c r="G131" s="240" t="s">
        <v>212</v>
      </c>
      <c r="H131" s="241">
        <v>2</v>
      </c>
      <c r="I131" s="242">
        <v>0</v>
      </c>
      <c r="J131" s="242">
        <v>418</v>
      </c>
      <c r="K131" s="242">
        <f>ROUND(P131*H131,2)</f>
        <v>836</v>
      </c>
      <c r="L131" s="239" t="s">
        <v>213</v>
      </c>
      <c r="M131" s="36"/>
      <c r="N131" s="243" t="s">
        <v>1</v>
      </c>
      <c r="O131" s="213" t="s">
        <v>43</v>
      </c>
      <c r="P131" s="214">
        <f>I131+J131</f>
        <v>418</v>
      </c>
      <c r="Q131" s="214">
        <f>ROUND(I131*H131,2)</f>
        <v>0</v>
      </c>
      <c r="R131" s="214">
        <f>ROUND(J131*H131,2)</f>
        <v>836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226</v>
      </c>
      <c r="AT131" s="217" t="s">
        <v>221</v>
      </c>
      <c r="AU131" s="217" t="s">
        <v>88</v>
      </c>
      <c r="AY131" s="14" t="s">
        <v>215</v>
      </c>
      <c r="BE131" s="218">
        <f>IF(O131="základní",K131,0)</f>
        <v>836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88</v>
      </c>
      <c r="BK131" s="218">
        <f>ROUND(P131*H131,2)</f>
        <v>836</v>
      </c>
      <c r="BL131" s="14" t="s">
        <v>226</v>
      </c>
      <c r="BM131" s="217" t="s">
        <v>234</v>
      </c>
    </row>
    <row r="132" s="2" customFormat="1">
      <c r="A132" s="33"/>
      <c r="B132" s="34"/>
      <c r="C132" s="35"/>
      <c r="D132" s="219" t="s">
        <v>217</v>
      </c>
      <c r="E132" s="35"/>
      <c r="F132" s="220" t="s">
        <v>235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217</v>
      </c>
      <c r="AU132" s="14" t="s">
        <v>88</v>
      </c>
    </row>
    <row r="133" s="2" customFormat="1" ht="24.15" customHeight="1">
      <c r="A133" s="33"/>
      <c r="B133" s="34"/>
      <c r="C133" s="237" t="s">
        <v>236</v>
      </c>
      <c r="D133" s="237" t="s">
        <v>221</v>
      </c>
      <c r="E133" s="238" t="s">
        <v>237</v>
      </c>
      <c r="F133" s="239" t="s">
        <v>238</v>
      </c>
      <c r="G133" s="240" t="s">
        <v>212</v>
      </c>
      <c r="H133" s="241">
        <v>2</v>
      </c>
      <c r="I133" s="242">
        <v>0</v>
      </c>
      <c r="J133" s="242">
        <v>368</v>
      </c>
      <c r="K133" s="242">
        <f>ROUND(P133*H133,2)</f>
        <v>736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368</v>
      </c>
      <c r="Q133" s="214">
        <f>ROUND(I133*H133,2)</f>
        <v>0</v>
      </c>
      <c r="R133" s="214">
        <f>ROUND(J133*H133,2)</f>
        <v>736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736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736</v>
      </c>
      <c r="BL133" s="14" t="s">
        <v>226</v>
      </c>
      <c r="BM133" s="217" t="s">
        <v>239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238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12" customFormat="1" ht="25.92" customHeight="1">
      <c r="A135" s="12"/>
      <c r="B135" s="223"/>
      <c r="C135" s="224"/>
      <c r="D135" s="225" t="s">
        <v>79</v>
      </c>
      <c r="E135" s="226" t="s">
        <v>240</v>
      </c>
      <c r="F135" s="226" t="s">
        <v>241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242</v>
      </c>
      <c r="AT135" s="235" t="s">
        <v>79</v>
      </c>
      <c r="AU135" s="235" t="s">
        <v>80</v>
      </c>
      <c r="AY135" s="234" t="s">
        <v>215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79</v>
      </c>
      <c r="E136" s="244" t="s">
        <v>243</v>
      </c>
      <c r="F136" s="244" t="s">
        <v>244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242</v>
      </c>
      <c r="AT136" s="235" t="s">
        <v>79</v>
      </c>
      <c r="AU136" s="235" t="s">
        <v>88</v>
      </c>
      <c r="AY136" s="234" t="s">
        <v>215</v>
      </c>
      <c r="BK136" s="236">
        <f>SUM(BK137:BK138)</f>
        <v>4560</v>
      </c>
    </row>
    <row r="137" s="2" customFormat="1" ht="24.15" customHeight="1">
      <c r="A137" s="33"/>
      <c r="B137" s="34"/>
      <c r="C137" s="237" t="s">
        <v>242</v>
      </c>
      <c r="D137" s="237" t="s">
        <v>221</v>
      </c>
      <c r="E137" s="238" t="s">
        <v>245</v>
      </c>
      <c r="F137" s="239" t="s">
        <v>246</v>
      </c>
      <c r="G137" s="240" t="s">
        <v>247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225</v>
      </c>
      <c r="M137" s="36"/>
      <c r="N137" s="243" t="s">
        <v>1</v>
      </c>
      <c r="O137" s="213" t="s">
        <v>43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248</v>
      </c>
      <c r="AT137" s="217" t="s">
        <v>221</v>
      </c>
      <c r="AU137" s="217" t="s">
        <v>90</v>
      </c>
      <c r="AY137" s="14" t="s">
        <v>215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88</v>
      </c>
      <c r="BK137" s="218">
        <f>ROUND(P137*H137,2)</f>
        <v>4560</v>
      </c>
      <c r="BL137" s="14" t="s">
        <v>248</v>
      </c>
      <c r="BM137" s="217" t="s">
        <v>249</v>
      </c>
    </row>
    <row r="138" s="2" customFormat="1">
      <c r="A138" s="33"/>
      <c r="B138" s="34"/>
      <c r="C138" s="35"/>
      <c r="D138" s="219" t="s">
        <v>217</v>
      </c>
      <c r="E138" s="35"/>
      <c r="F138" s="220" t="s">
        <v>246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217</v>
      </c>
      <c r="AU138" s="14" t="s">
        <v>90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G5TweWr+p9tAbH4PCliFtSAIgypdx39BvGfFtU+XE9ym+cRAlvl6qxd8knVCsWMYHEbZHaciFL+KN9U2opF5Rg==" hashValue="6/RmNTbHxliZaD0s/agcBoEmY3PBtjOwHsaOjkZD+YP9ovTVzJI2nyDYixxyL6LC15oCZNadNCeonlWyyrWXiQ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254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46186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37520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8666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46186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SUM(BE124:BE138)),  2)</f>
        <v>46186</v>
      </c>
      <c r="G37" s="33"/>
      <c r="H37" s="33"/>
      <c r="I37" s="156">
        <v>0.20999999999999999</v>
      </c>
      <c r="J37" s="33"/>
      <c r="K37" s="150">
        <f>ROUND(((SUM(BE103:BE104) + SUM(BE124:BE138))*I37),  2)</f>
        <v>9699.0599999999995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55885.059999999998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PS04 - Dobronín - Šlapanov PZZ EA km 210,727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37520</v>
      </c>
      <c r="J96" s="104">
        <f>R124</f>
        <v>8666</v>
      </c>
      <c r="K96" s="104">
        <f>K124</f>
        <v>46186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Q127</f>
        <v>0</v>
      </c>
      <c r="J97" s="183">
        <f>R127</f>
        <v>962</v>
      </c>
      <c r="K97" s="183">
        <f>K127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Q130</f>
        <v>0</v>
      </c>
      <c r="J98" s="183">
        <f>R130</f>
        <v>3144</v>
      </c>
      <c r="K98" s="183">
        <f>K130</f>
        <v>3144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46186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PS04 - Dobronín - Šlapanov PZZ EA km 210,727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46186</v>
      </c>
      <c r="L124" s="35"/>
      <c r="M124" s="36"/>
      <c r="N124" s="97"/>
      <c r="O124" s="200"/>
      <c r="P124" s="98"/>
      <c r="Q124" s="201">
        <f>Q125+Q126+Q127+Q130+Q135</f>
        <v>37520</v>
      </c>
      <c r="R124" s="201">
        <f>R125+R126+R127+R130+R135</f>
        <v>8666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BK125+BK126+BK127+BK130+BK135</f>
        <v>46186</v>
      </c>
    </row>
    <row r="125" s="2" customFormat="1" ht="49.05" customHeight="1">
      <c r="A125" s="33"/>
      <c r="B125" s="34"/>
      <c r="C125" s="204" t="s">
        <v>255</v>
      </c>
      <c r="D125" s="204" t="s">
        <v>209</v>
      </c>
      <c r="E125" s="205" t="s">
        <v>256</v>
      </c>
      <c r="F125" s="206" t="s">
        <v>257</v>
      </c>
      <c r="G125" s="207" t="s">
        <v>212</v>
      </c>
      <c r="H125" s="208">
        <v>4</v>
      </c>
      <c r="I125" s="209">
        <v>9380</v>
      </c>
      <c r="J125" s="210"/>
      <c r="K125" s="209">
        <f>ROUND(P125*H125,2)</f>
        <v>37520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9380</v>
      </c>
      <c r="Q125" s="214">
        <f>ROUND(I125*H125,2)</f>
        <v>37520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37520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37520</v>
      </c>
      <c r="BL125" s="14" t="s">
        <v>214</v>
      </c>
      <c r="BM125" s="217" t="s">
        <v>258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257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12" customFormat="1" ht="25.92" customHeight="1">
      <c r="A127" s="12"/>
      <c r="B127" s="223"/>
      <c r="C127" s="224"/>
      <c r="D127" s="225" t="s">
        <v>79</v>
      </c>
      <c r="E127" s="226" t="s">
        <v>218</v>
      </c>
      <c r="F127" s="226" t="s">
        <v>219</v>
      </c>
      <c r="G127" s="224"/>
      <c r="H127" s="224"/>
      <c r="I127" s="224"/>
      <c r="J127" s="224"/>
      <c r="K127" s="227">
        <f>BK127</f>
        <v>962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962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220</v>
      </c>
      <c r="AT127" s="235" t="s">
        <v>79</v>
      </c>
      <c r="AU127" s="235" t="s">
        <v>80</v>
      </c>
      <c r="AY127" s="234" t="s">
        <v>215</v>
      </c>
      <c r="BK127" s="236">
        <f>SUM(BK128:BK129)</f>
        <v>962</v>
      </c>
    </row>
    <row r="128" s="2" customFormat="1" ht="24.15" customHeight="1">
      <c r="A128" s="33"/>
      <c r="B128" s="34"/>
      <c r="C128" s="237" t="s">
        <v>220</v>
      </c>
      <c r="D128" s="237" t="s">
        <v>221</v>
      </c>
      <c r="E128" s="238" t="s">
        <v>222</v>
      </c>
      <c r="F128" s="239" t="s">
        <v>223</v>
      </c>
      <c r="G128" s="240" t="s">
        <v>224</v>
      </c>
      <c r="H128" s="241">
        <v>2</v>
      </c>
      <c r="I128" s="242">
        <v>0</v>
      </c>
      <c r="J128" s="242">
        <v>481</v>
      </c>
      <c r="K128" s="242">
        <f>ROUND(P128*H128,2)</f>
        <v>962</v>
      </c>
      <c r="L128" s="239" t="s">
        <v>225</v>
      </c>
      <c r="M128" s="36"/>
      <c r="N128" s="243" t="s">
        <v>1</v>
      </c>
      <c r="O128" s="213" t="s">
        <v>43</v>
      </c>
      <c r="P128" s="214">
        <f>I128+J128</f>
        <v>481</v>
      </c>
      <c r="Q128" s="214">
        <f>ROUND(I128*H128,2)</f>
        <v>0</v>
      </c>
      <c r="R128" s="214">
        <f>ROUND(J128*H128,2)</f>
        <v>962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226</v>
      </c>
      <c r="AT128" s="217" t="s">
        <v>221</v>
      </c>
      <c r="AU128" s="217" t="s">
        <v>88</v>
      </c>
      <c r="AY128" s="14" t="s">
        <v>215</v>
      </c>
      <c r="BE128" s="218">
        <f>IF(O128="základní",K128,0)</f>
        <v>962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88</v>
      </c>
      <c r="BK128" s="218">
        <f>ROUND(P128*H128,2)</f>
        <v>962</v>
      </c>
      <c r="BL128" s="14" t="s">
        <v>226</v>
      </c>
      <c r="BM128" s="217" t="s">
        <v>227</v>
      </c>
    </row>
    <row r="129" s="2" customFormat="1">
      <c r="A129" s="33"/>
      <c r="B129" s="34"/>
      <c r="C129" s="35"/>
      <c r="D129" s="219" t="s">
        <v>217</v>
      </c>
      <c r="E129" s="35"/>
      <c r="F129" s="220" t="s">
        <v>228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217</v>
      </c>
      <c r="AU129" s="14" t="s">
        <v>88</v>
      </c>
    </row>
    <row r="130" s="12" customFormat="1" ht="25.92" customHeight="1">
      <c r="A130" s="12"/>
      <c r="B130" s="223"/>
      <c r="C130" s="224"/>
      <c r="D130" s="225" t="s">
        <v>79</v>
      </c>
      <c r="E130" s="226" t="s">
        <v>229</v>
      </c>
      <c r="F130" s="226" t="s">
        <v>230</v>
      </c>
      <c r="G130" s="224"/>
      <c r="H130" s="224"/>
      <c r="I130" s="224"/>
      <c r="J130" s="224"/>
      <c r="K130" s="227">
        <f>BK130</f>
        <v>3144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3144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220</v>
      </c>
      <c r="AT130" s="235" t="s">
        <v>79</v>
      </c>
      <c r="AU130" s="235" t="s">
        <v>80</v>
      </c>
      <c r="AY130" s="234" t="s">
        <v>215</v>
      </c>
      <c r="BK130" s="236">
        <f>SUM(BK131:BK134)</f>
        <v>3144</v>
      </c>
    </row>
    <row r="131" s="2" customFormat="1" ht="24.15" customHeight="1">
      <c r="A131" s="33"/>
      <c r="B131" s="34"/>
      <c r="C131" s="237" t="s">
        <v>231</v>
      </c>
      <c r="D131" s="237" t="s">
        <v>221</v>
      </c>
      <c r="E131" s="238" t="s">
        <v>232</v>
      </c>
      <c r="F131" s="239" t="s">
        <v>233</v>
      </c>
      <c r="G131" s="240" t="s">
        <v>212</v>
      </c>
      <c r="H131" s="241">
        <v>4</v>
      </c>
      <c r="I131" s="242">
        <v>0</v>
      </c>
      <c r="J131" s="242">
        <v>418</v>
      </c>
      <c r="K131" s="242">
        <f>ROUND(P131*H131,2)</f>
        <v>1672</v>
      </c>
      <c r="L131" s="239" t="s">
        <v>213</v>
      </c>
      <c r="M131" s="36"/>
      <c r="N131" s="243" t="s">
        <v>1</v>
      </c>
      <c r="O131" s="213" t="s">
        <v>43</v>
      </c>
      <c r="P131" s="214">
        <f>I131+J131</f>
        <v>418</v>
      </c>
      <c r="Q131" s="214">
        <f>ROUND(I131*H131,2)</f>
        <v>0</v>
      </c>
      <c r="R131" s="214">
        <f>ROUND(J131*H131,2)</f>
        <v>1672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226</v>
      </c>
      <c r="AT131" s="217" t="s">
        <v>221</v>
      </c>
      <c r="AU131" s="217" t="s">
        <v>88</v>
      </c>
      <c r="AY131" s="14" t="s">
        <v>215</v>
      </c>
      <c r="BE131" s="218">
        <f>IF(O131="základní",K131,0)</f>
        <v>1672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88</v>
      </c>
      <c r="BK131" s="218">
        <f>ROUND(P131*H131,2)</f>
        <v>1672</v>
      </c>
      <c r="BL131" s="14" t="s">
        <v>226</v>
      </c>
      <c r="BM131" s="217" t="s">
        <v>234</v>
      </c>
    </row>
    <row r="132" s="2" customFormat="1">
      <c r="A132" s="33"/>
      <c r="B132" s="34"/>
      <c r="C132" s="35"/>
      <c r="D132" s="219" t="s">
        <v>217</v>
      </c>
      <c r="E132" s="35"/>
      <c r="F132" s="220" t="s">
        <v>235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217</v>
      </c>
      <c r="AU132" s="14" t="s">
        <v>88</v>
      </c>
    </row>
    <row r="133" s="2" customFormat="1" ht="24.15" customHeight="1">
      <c r="A133" s="33"/>
      <c r="B133" s="34"/>
      <c r="C133" s="237" t="s">
        <v>236</v>
      </c>
      <c r="D133" s="237" t="s">
        <v>221</v>
      </c>
      <c r="E133" s="238" t="s">
        <v>237</v>
      </c>
      <c r="F133" s="239" t="s">
        <v>238</v>
      </c>
      <c r="G133" s="240" t="s">
        <v>212</v>
      </c>
      <c r="H133" s="241">
        <v>4</v>
      </c>
      <c r="I133" s="242">
        <v>0</v>
      </c>
      <c r="J133" s="242">
        <v>368</v>
      </c>
      <c r="K133" s="242">
        <f>ROUND(P133*H133,2)</f>
        <v>1472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368</v>
      </c>
      <c r="Q133" s="214">
        <f>ROUND(I133*H133,2)</f>
        <v>0</v>
      </c>
      <c r="R133" s="214">
        <f>ROUND(J133*H133,2)</f>
        <v>1472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1472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1472</v>
      </c>
      <c r="BL133" s="14" t="s">
        <v>226</v>
      </c>
      <c r="BM133" s="217" t="s">
        <v>239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238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12" customFormat="1" ht="25.92" customHeight="1">
      <c r="A135" s="12"/>
      <c r="B135" s="223"/>
      <c r="C135" s="224"/>
      <c r="D135" s="225" t="s">
        <v>79</v>
      </c>
      <c r="E135" s="226" t="s">
        <v>240</v>
      </c>
      <c r="F135" s="226" t="s">
        <v>241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242</v>
      </c>
      <c r="AT135" s="235" t="s">
        <v>79</v>
      </c>
      <c r="AU135" s="235" t="s">
        <v>80</v>
      </c>
      <c r="AY135" s="234" t="s">
        <v>215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79</v>
      </c>
      <c r="E136" s="244" t="s">
        <v>243</v>
      </c>
      <c r="F136" s="244" t="s">
        <v>244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242</v>
      </c>
      <c r="AT136" s="235" t="s">
        <v>79</v>
      </c>
      <c r="AU136" s="235" t="s">
        <v>88</v>
      </c>
      <c r="AY136" s="234" t="s">
        <v>215</v>
      </c>
      <c r="BK136" s="236">
        <f>SUM(BK137:BK138)</f>
        <v>4560</v>
      </c>
    </row>
    <row r="137" s="2" customFormat="1" ht="24.15" customHeight="1">
      <c r="A137" s="33"/>
      <c r="B137" s="34"/>
      <c r="C137" s="237" t="s">
        <v>242</v>
      </c>
      <c r="D137" s="237" t="s">
        <v>221</v>
      </c>
      <c r="E137" s="238" t="s">
        <v>245</v>
      </c>
      <c r="F137" s="239" t="s">
        <v>246</v>
      </c>
      <c r="G137" s="240" t="s">
        <v>247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225</v>
      </c>
      <c r="M137" s="36"/>
      <c r="N137" s="243" t="s">
        <v>1</v>
      </c>
      <c r="O137" s="213" t="s">
        <v>43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248</v>
      </c>
      <c r="AT137" s="217" t="s">
        <v>221</v>
      </c>
      <c r="AU137" s="217" t="s">
        <v>90</v>
      </c>
      <c r="AY137" s="14" t="s">
        <v>215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88</v>
      </c>
      <c r="BK137" s="218">
        <f>ROUND(P137*H137,2)</f>
        <v>4560</v>
      </c>
      <c r="BL137" s="14" t="s">
        <v>248</v>
      </c>
      <c r="BM137" s="217" t="s">
        <v>249</v>
      </c>
    </row>
    <row r="138" s="2" customFormat="1">
      <c r="A138" s="33"/>
      <c r="B138" s="34"/>
      <c r="C138" s="35"/>
      <c r="D138" s="219" t="s">
        <v>217</v>
      </c>
      <c r="E138" s="35"/>
      <c r="F138" s="220" t="s">
        <v>246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217</v>
      </c>
      <c r="AU138" s="14" t="s">
        <v>90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ayKMX/Hdh20/BZpLR9lpkwWVaa6iKrDCD1pC1fiuDSgG/CKHu0J0o7CVTZn5FC7QsMugL3O06f2Kt9zvFB3rrw==" hashValue="6Ppox6c/ZcgUwnXvtK6oDS12+0AhRV6K9braQ5nfW48ex/CN/b2F4bBDagMINg2SabGquElD+h9AbJC23jS88Q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259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51782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46000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5782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51782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SUM(BE124:BE136)),  2)</f>
        <v>51782</v>
      </c>
      <c r="G37" s="33"/>
      <c r="H37" s="33"/>
      <c r="I37" s="156">
        <v>0.20999999999999999</v>
      </c>
      <c r="J37" s="33"/>
      <c r="K37" s="150">
        <f>ROUND(((SUM(BE103:BE104) + SUM(BE124:BE136))*I37),  2)</f>
        <v>10874.219999999999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SUM(BF124:BF136)),  2)</f>
        <v>0</v>
      </c>
      <c r="G38" s="33"/>
      <c r="H38" s="33"/>
      <c r="I38" s="156">
        <v>0.14999999999999999</v>
      </c>
      <c r="J38" s="33"/>
      <c r="K38" s="150">
        <f>ROUND(((SUM(BF103:BF104) + SUM(BF124:BF136))*I38),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SUM(BG124:BG136)),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SUM(BH124:BH136)),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SUM(BI124:BI136)),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62656.220000000001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PS05 - Jihlava - Dobronín PZZ EA km 204,516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46000</v>
      </c>
      <c r="J96" s="104">
        <f>R124</f>
        <v>5782</v>
      </c>
      <c r="K96" s="104">
        <f>K124</f>
        <v>51782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Q127</f>
        <v>0</v>
      </c>
      <c r="J97" s="183">
        <f>R127</f>
        <v>962</v>
      </c>
      <c r="K97" s="183">
        <f>K127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Q130</f>
        <v>0</v>
      </c>
      <c r="J98" s="183">
        <f>R130</f>
        <v>4820</v>
      </c>
      <c r="K98" s="183">
        <f>K130</f>
        <v>4820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Q135</f>
        <v>0</v>
      </c>
      <c r="J99" s="183">
        <f>R135</f>
        <v>0</v>
      </c>
      <c r="K99" s="183">
        <f>K135</f>
        <v>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Q136</f>
        <v>0</v>
      </c>
      <c r="J100" s="189">
        <f>R136</f>
        <v>0</v>
      </c>
      <c r="K100" s="189">
        <f>K136</f>
        <v>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51782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PS05 - Jihlava - Dobronín PZZ EA km 204,516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51782</v>
      </c>
      <c r="L124" s="35"/>
      <c r="M124" s="36"/>
      <c r="N124" s="97"/>
      <c r="O124" s="200"/>
      <c r="P124" s="98"/>
      <c r="Q124" s="201">
        <f>Q125+Q126+Q127+Q130+Q135</f>
        <v>46000</v>
      </c>
      <c r="R124" s="201">
        <f>R125+R126+R127+R130+R135</f>
        <v>5782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BK125+BK126+BK127+BK130+BK135</f>
        <v>51782</v>
      </c>
    </row>
    <row r="125" s="2" customFormat="1" ht="49.05" customHeight="1">
      <c r="A125" s="33"/>
      <c r="B125" s="34"/>
      <c r="C125" s="204" t="s">
        <v>260</v>
      </c>
      <c r="D125" s="204" t="s">
        <v>209</v>
      </c>
      <c r="E125" s="205" t="s">
        <v>210</v>
      </c>
      <c r="F125" s="206" t="s">
        <v>211</v>
      </c>
      <c r="G125" s="207" t="s">
        <v>212</v>
      </c>
      <c r="H125" s="208">
        <v>4</v>
      </c>
      <c r="I125" s="209">
        <v>11500</v>
      </c>
      <c r="J125" s="210"/>
      <c r="K125" s="209">
        <f>ROUND(P125*H125,2)</f>
        <v>46000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11500</v>
      </c>
      <c r="Q125" s="214">
        <f>ROUND(I125*H125,2)</f>
        <v>46000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46000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46000</v>
      </c>
      <c r="BL125" s="14" t="s">
        <v>214</v>
      </c>
      <c r="BM125" s="217" t="s">
        <v>261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211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12" customFormat="1" ht="25.92" customHeight="1">
      <c r="A127" s="12"/>
      <c r="B127" s="223"/>
      <c r="C127" s="224"/>
      <c r="D127" s="225" t="s">
        <v>79</v>
      </c>
      <c r="E127" s="226" t="s">
        <v>218</v>
      </c>
      <c r="F127" s="226" t="s">
        <v>219</v>
      </c>
      <c r="G127" s="224"/>
      <c r="H127" s="224"/>
      <c r="I127" s="224"/>
      <c r="J127" s="224"/>
      <c r="K127" s="227">
        <f>BK127</f>
        <v>962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962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220</v>
      </c>
      <c r="AT127" s="235" t="s">
        <v>79</v>
      </c>
      <c r="AU127" s="235" t="s">
        <v>80</v>
      </c>
      <c r="AY127" s="234" t="s">
        <v>215</v>
      </c>
      <c r="BK127" s="236">
        <f>SUM(BK128:BK129)</f>
        <v>962</v>
      </c>
    </row>
    <row r="128" s="2" customFormat="1" ht="24.15" customHeight="1">
      <c r="A128" s="33"/>
      <c r="B128" s="34"/>
      <c r="C128" s="237" t="s">
        <v>220</v>
      </c>
      <c r="D128" s="237" t="s">
        <v>221</v>
      </c>
      <c r="E128" s="238" t="s">
        <v>222</v>
      </c>
      <c r="F128" s="239" t="s">
        <v>223</v>
      </c>
      <c r="G128" s="240" t="s">
        <v>224</v>
      </c>
      <c r="H128" s="241">
        <v>2</v>
      </c>
      <c r="I128" s="242">
        <v>0</v>
      </c>
      <c r="J128" s="242">
        <v>481</v>
      </c>
      <c r="K128" s="242">
        <f>ROUND(P128*H128,2)</f>
        <v>962</v>
      </c>
      <c r="L128" s="239" t="s">
        <v>225</v>
      </c>
      <c r="M128" s="36"/>
      <c r="N128" s="243" t="s">
        <v>1</v>
      </c>
      <c r="O128" s="213" t="s">
        <v>43</v>
      </c>
      <c r="P128" s="214">
        <f>I128+J128</f>
        <v>481</v>
      </c>
      <c r="Q128" s="214">
        <f>ROUND(I128*H128,2)</f>
        <v>0</v>
      </c>
      <c r="R128" s="214">
        <f>ROUND(J128*H128,2)</f>
        <v>962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226</v>
      </c>
      <c r="AT128" s="217" t="s">
        <v>221</v>
      </c>
      <c r="AU128" s="217" t="s">
        <v>88</v>
      </c>
      <c r="AY128" s="14" t="s">
        <v>215</v>
      </c>
      <c r="BE128" s="218">
        <f>IF(O128="základní",K128,0)</f>
        <v>962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88</v>
      </c>
      <c r="BK128" s="218">
        <f>ROUND(P128*H128,2)</f>
        <v>962</v>
      </c>
      <c r="BL128" s="14" t="s">
        <v>226</v>
      </c>
      <c r="BM128" s="217" t="s">
        <v>227</v>
      </c>
    </row>
    <row r="129" s="2" customFormat="1">
      <c r="A129" s="33"/>
      <c r="B129" s="34"/>
      <c r="C129" s="35"/>
      <c r="D129" s="219" t="s">
        <v>217</v>
      </c>
      <c r="E129" s="35"/>
      <c r="F129" s="220" t="s">
        <v>228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217</v>
      </c>
      <c r="AU129" s="14" t="s">
        <v>88</v>
      </c>
    </row>
    <row r="130" s="12" customFormat="1" ht="25.92" customHeight="1">
      <c r="A130" s="12"/>
      <c r="B130" s="223"/>
      <c r="C130" s="224"/>
      <c r="D130" s="225" t="s">
        <v>79</v>
      </c>
      <c r="E130" s="226" t="s">
        <v>229</v>
      </c>
      <c r="F130" s="226" t="s">
        <v>230</v>
      </c>
      <c r="G130" s="224"/>
      <c r="H130" s="224"/>
      <c r="I130" s="224"/>
      <c r="J130" s="224"/>
      <c r="K130" s="227">
        <f>BK130</f>
        <v>4820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4820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220</v>
      </c>
      <c r="AT130" s="235" t="s">
        <v>79</v>
      </c>
      <c r="AU130" s="235" t="s">
        <v>80</v>
      </c>
      <c r="AY130" s="234" t="s">
        <v>215</v>
      </c>
      <c r="BK130" s="236">
        <f>SUM(BK131:BK134)</f>
        <v>4820</v>
      </c>
    </row>
    <row r="131" s="2" customFormat="1" ht="24.15" customHeight="1">
      <c r="A131" s="33"/>
      <c r="B131" s="34"/>
      <c r="C131" s="237" t="s">
        <v>262</v>
      </c>
      <c r="D131" s="237" t="s">
        <v>221</v>
      </c>
      <c r="E131" s="238" t="s">
        <v>263</v>
      </c>
      <c r="F131" s="239" t="s">
        <v>264</v>
      </c>
      <c r="G131" s="240" t="s">
        <v>212</v>
      </c>
      <c r="H131" s="241">
        <v>4</v>
      </c>
      <c r="I131" s="242">
        <v>0</v>
      </c>
      <c r="J131" s="242">
        <v>639</v>
      </c>
      <c r="K131" s="242">
        <f>ROUND(P131*H131,2)</f>
        <v>2556</v>
      </c>
      <c r="L131" s="239" t="s">
        <v>213</v>
      </c>
      <c r="M131" s="36"/>
      <c r="N131" s="243" t="s">
        <v>1</v>
      </c>
      <c r="O131" s="213" t="s">
        <v>43</v>
      </c>
      <c r="P131" s="214">
        <f>I131+J131</f>
        <v>639</v>
      </c>
      <c r="Q131" s="214">
        <f>ROUND(I131*H131,2)</f>
        <v>0</v>
      </c>
      <c r="R131" s="214">
        <f>ROUND(J131*H131,2)</f>
        <v>2556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226</v>
      </c>
      <c r="AT131" s="217" t="s">
        <v>221</v>
      </c>
      <c r="AU131" s="217" t="s">
        <v>88</v>
      </c>
      <c r="AY131" s="14" t="s">
        <v>215</v>
      </c>
      <c r="BE131" s="218">
        <f>IF(O131="základní",K131,0)</f>
        <v>2556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88</v>
      </c>
      <c r="BK131" s="218">
        <f>ROUND(P131*H131,2)</f>
        <v>2556</v>
      </c>
      <c r="BL131" s="14" t="s">
        <v>226</v>
      </c>
      <c r="BM131" s="217" t="s">
        <v>265</v>
      </c>
    </row>
    <row r="132" s="2" customFormat="1">
      <c r="A132" s="33"/>
      <c r="B132" s="34"/>
      <c r="C132" s="35"/>
      <c r="D132" s="219" t="s">
        <v>217</v>
      </c>
      <c r="E132" s="35"/>
      <c r="F132" s="220" t="s">
        <v>266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217</v>
      </c>
      <c r="AU132" s="14" t="s">
        <v>88</v>
      </c>
    </row>
    <row r="133" s="2" customFormat="1" ht="24.15" customHeight="1">
      <c r="A133" s="33"/>
      <c r="B133" s="34"/>
      <c r="C133" s="237" t="s">
        <v>267</v>
      </c>
      <c r="D133" s="237" t="s">
        <v>221</v>
      </c>
      <c r="E133" s="238" t="s">
        <v>268</v>
      </c>
      <c r="F133" s="239" t="s">
        <v>269</v>
      </c>
      <c r="G133" s="240" t="s">
        <v>212</v>
      </c>
      <c r="H133" s="241">
        <v>4</v>
      </c>
      <c r="I133" s="242">
        <v>0</v>
      </c>
      <c r="J133" s="242">
        <v>566</v>
      </c>
      <c r="K133" s="242">
        <f>ROUND(P133*H133,2)</f>
        <v>2264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566</v>
      </c>
      <c r="Q133" s="214">
        <f>ROUND(I133*H133,2)</f>
        <v>0</v>
      </c>
      <c r="R133" s="214">
        <f>ROUND(J133*H133,2)</f>
        <v>2264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2264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2264</v>
      </c>
      <c r="BL133" s="14" t="s">
        <v>226</v>
      </c>
      <c r="BM133" s="217" t="s">
        <v>270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269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12" customFormat="1" ht="25.92" customHeight="1">
      <c r="A135" s="12"/>
      <c r="B135" s="223"/>
      <c r="C135" s="224"/>
      <c r="D135" s="225" t="s">
        <v>79</v>
      </c>
      <c r="E135" s="226" t="s">
        <v>240</v>
      </c>
      <c r="F135" s="226" t="s">
        <v>241</v>
      </c>
      <c r="G135" s="224"/>
      <c r="H135" s="224"/>
      <c r="I135" s="224"/>
      <c r="J135" s="224"/>
      <c r="K135" s="227">
        <f>BK135</f>
        <v>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242</v>
      </c>
      <c r="AT135" s="235" t="s">
        <v>79</v>
      </c>
      <c r="AU135" s="235" t="s">
        <v>80</v>
      </c>
      <c r="AY135" s="234" t="s">
        <v>215</v>
      </c>
      <c r="BK135" s="236">
        <f>BK136</f>
        <v>0</v>
      </c>
    </row>
    <row r="136" s="12" customFormat="1" ht="22.8" customHeight="1">
      <c r="A136" s="12"/>
      <c r="B136" s="223"/>
      <c r="C136" s="224"/>
      <c r="D136" s="225" t="s">
        <v>79</v>
      </c>
      <c r="E136" s="244" t="s">
        <v>243</v>
      </c>
      <c r="F136" s="244" t="s">
        <v>244</v>
      </c>
      <c r="G136" s="224"/>
      <c r="H136" s="224"/>
      <c r="I136" s="224"/>
      <c r="J136" s="224"/>
      <c r="K136" s="245">
        <f>BK136</f>
        <v>0</v>
      </c>
      <c r="L136" s="224"/>
      <c r="M136" s="228"/>
      <c r="N136" s="250"/>
      <c r="O136" s="251"/>
      <c r="P136" s="251"/>
      <c r="Q136" s="252">
        <v>0</v>
      </c>
      <c r="R136" s="252">
        <v>0</v>
      </c>
      <c r="S136" s="251"/>
      <c r="T136" s="253">
        <v>0</v>
      </c>
      <c r="U136" s="251"/>
      <c r="V136" s="253">
        <v>0</v>
      </c>
      <c r="W136" s="251"/>
      <c r="X136" s="253">
        <v>0</v>
      </c>
      <c r="Y136" s="254"/>
      <c r="Z136" s="12"/>
      <c r="AA136" s="12"/>
      <c r="AB136" s="12"/>
      <c r="AC136" s="12"/>
      <c r="AD136" s="12"/>
      <c r="AE136" s="12"/>
      <c r="AR136" s="234" t="s">
        <v>242</v>
      </c>
      <c r="AT136" s="235" t="s">
        <v>79</v>
      </c>
      <c r="AU136" s="235" t="s">
        <v>88</v>
      </c>
      <c r="AY136" s="234" t="s">
        <v>215</v>
      </c>
      <c r="BK136" s="236">
        <v>0</v>
      </c>
    </row>
    <row r="137" s="2" customFormat="1" ht="6.96" customHeight="1">
      <c r="A137" s="33"/>
      <c r="B137" s="60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36"/>
      <c r="N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</sheetData>
  <sheetProtection sheet="1" autoFilter="0" formatColumns="0" formatRows="0" objects="1" scenarios="1" spinCount="100000" saltValue="WR49qYjI3uxXp40EX4900M/bHTNw9vK034cxNtZrcx5oJ7sitbx3vVMGPWDgvLDBJpJANGbK4lgIGOy5egOfYA==" hashValue="fUrKqvV1Lrp6VUtgUf9k2SkZ2QldaISG62gtjVXJR5vVDrNCI+r4YqEfBC/kt3eykgfX388j3+r5CqbuUCzuxQ==" algorithmName="SHA-512" password="CC35"/>
  <autoFilter ref="C123:L13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102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271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32734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30200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2534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32734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SUM(BE124:BE136)),  2)</f>
        <v>32734</v>
      </c>
      <c r="G37" s="33"/>
      <c r="H37" s="33"/>
      <c r="I37" s="156">
        <v>0.20999999999999999</v>
      </c>
      <c r="J37" s="33"/>
      <c r="K37" s="150">
        <f>ROUND(((SUM(BE103:BE104) + SUM(BE124:BE136))*I37),  2)</f>
        <v>6874.1400000000003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SUM(BF124:BF136)),  2)</f>
        <v>0</v>
      </c>
      <c r="G38" s="33"/>
      <c r="H38" s="33"/>
      <c r="I38" s="156">
        <v>0.14999999999999999</v>
      </c>
      <c r="J38" s="33"/>
      <c r="K38" s="150">
        <f>ROUND(((SUM(BF103:BF104) + SUM(BF124:BF136))*I38),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SUM(BG124:BG136)),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SUM(BH124:BH136)),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SUM(BI124:BI136)),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39608.139999999999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PS01 - ŽST Jihlava PZZ EA km 198,289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30200</v>
      </c>
      <c r="J96" s="104">
        <f>R124</f>
        <v>2534</v>
      </c>
      <c r="K96" s="104">
        <f>K124</f>
        <v>32734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Q127</f>
        <v>0</v>
      </c>
      <c r="J97" s="183">
        <f>R127</f>
        <v>962</v>
      </c>
      <c r="K97" s="183">
        <f>K127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Q130</f>
        <v>0</v>
      </c>
      <c r="J98" s="183">
        <f>R130</f>
        <v>1572</v>
      </c>
      <c r="K98" s="183">
        <f>K130</f>
        <v>1572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Q135</f>
        <v>0</v>
      </c>
      <c r="J99" s="183">
        <f>R135</f>
        <v>0</v>
      </c>
      <c r="K99" s="183">
        <f>K135</f>
        <v>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Q136</f>
        <v>0</v>
      </c>
      <c r="J100" s="189">
        <f>R136</f>
        <v>0</v>
      </c>
      <c r="K100" s="189">
        <f>K136</f>
        <v>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32734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PS01 - ŽST Jihlava PZZ EA km 198,289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32734</v>
      </c>
      <c r="L124" s="35"/>
      <c r="M124" s="36"/>
      <c r="N124" s="97"/>
      <c r="O124" s="200"/>
      <c r="P124" s="98"/>
      <c r="Q124" s="201">
        <f>Q125+Q126+Q127+Q130+Q135</f>
        <v>30200</v>
      </c>
      <c r="R124" s="201">
        <f>R125+R126+R127+R130+R135</f>
        <v>2534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BK125+BK126+BK127+BK130+BK135</f>
        <v>32734</v>
      </c>
    </row>
    <row r="125" s="2" customFormat="1" ht="49.05" customHeight="1">
      <c r="A125" s="33"/>
      <c r="B125" s="34"/>
      <c r="C125" s="204" t="s">
        <v>88</v>
      </c>
      <c r="D125" s="204" t="s">
        <v>209</v>
      </c>
      <c r="E125" s="205" t="s">
        <v>272</v>
      </c>
      <c r="F125" s="206" t="s">
        <v>273</v>
      </c>
      <c r="G125" s="207" t="s">
        <v>212</v>
      </c>
      <c r="H125" s="208">
        <v>2</v>
      </c>
      <c r="I125" s="209">
        <v>15100</v>
      </c>
      <c r="J125" s="210"/>
      <c r="K125" s="209">
        <f>ROUND(P125*H125,2)</f>
        <v>30200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15100</v>
      </c>
      <c r="Q125" s="214">
        <f>ROUND(I125*H125,2)</f>
        <v>30200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30200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30200</v>
      </c>
      <c r="BL125" s="14" t="s">
        <v>214</v>
      </c>
      <c r="BM125" s="217" t="s">
        <v>274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273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12" customFormat="1" ht="25.92" customHeight="1">
      <c r="A127" s="12"/>
      <c r="B127" s="223"/>
      <c r="C127" s="224"/>
      <c r="D127" s="225" t="s">
        <v>79</v>
      </c>
      <c r="E127" s="226" t="s">
        <v>218</v>
      </c>
      <c r="F127" s="226" t="s">
        <v>219</v>
      </c>
      <c r="G127" s="224"/>
      <c r="H127" s="224"/>
      <c r="I127" s="224"/>
      <c r="J127" s="224"/>
      <c r="K127" s="227">
        <f>BK127</f>
        <v>962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962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220</v>
      </c>
      <c r="AT127" s="235" t="s">
        <v>79</v>
      </c>
      <c r="AU127" s="235" t="s">
        <v>80</v>
      </c>
      <c r="AY127" s="234" t="s">
        <v>215</v>
      </c>
      <c r="BK127" s="236">
        <f>SUM(BK128:BK129)</f>
        <v>962</v>
      </c>
    </row>
    <row r="128" s="2" customFormat="1" ht="24.15" customHeight="1">
      <c r="A128" s="33"/>
      <c r="B128" s="34"/>
      <c r="C128" s="237" t="s">
        <v>220</v>
      </c>
      <c r="D128" s="237" t="s">
        <v>221</v>
      </c>
      <c r="E128" s="238" t="s">
        <v>222</v>
      </c>
      <c r="F128" s="239" t="s">
        <v>223</v>
      </c>
      <c r="G128" s="240" t="s">
        <v>224</v>
      </c>
      <c r="H128" s="241">
        <v>2</v>
      </c>
      <c r="I128" s="242">
        <v>0</v>
      </c>
      <c r="J128" s="242">
        <v>481</v>
      </c>
      <c r="K128" s="242">
        <f>ROUND(P128*H128,2)</f>
        <v>962</v>
      </c>
      <c r="L128" s="239" t="s">
        <v>225</v>
      </c>
      <c r="M128" s="36"/>
      <c r="N128" s="243" t="s">
        <v>1</v>
      </c>
      <c r="O128" s="213" t="s">
        <v>43</v>
      </c>
      <c r="P128" s="214">
        <f>I128+J128</f>
        <v>481</v>
      </c>
      <c r="Q128" s="214">
        <f>ROUND(I128*H128,2)</f>
        <v>0</v>
      </c>
      <c r="R128" s="214">
        <f>ROUND(J128*H128,2)</f>
        <v>962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226</v>
      </c>
      <c r="AT128" s="217" t="s">
        <v>221</v>
      </c>
      <c r="AU128" s="217" t="s">
        <v>88</v>
      </c>
      <c r="AY128" s="14" t="s">
        <v>215</v>
      </c>
      <c r="BE128" s="218">
        <f>IF(O128="základní",K128,0)</f>
        <v>962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88</v>
      </c>
      <c r="BK128" s="218">
        <f>ROUND(P128*H128,2)</f>
        <v>962</v>
      </c>
      <c r="BL128" s="14" t="s">
        <v>226</v>
      </c>
      <c r="BM128" s="217" t="s">
        <v>227</v>
      </c>
    </row>
    <row r="129" s="2" customFormat="1">
      <c r="A129" s="33"/>
      <c r="B129" s="34"/>
      <c r="C129" s="35"/>
      <c r="D129" s="219" t="s">
        <v>217</v>
      </c>
      <c r="E129" s="35"/>
      <c r="F129" s="220" t="s">
        <v>228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217</v>
      </c>
      <c r="AU129" s="14" t="s">
        <v>88</v>
      </c>
    </row>
    <row r="130" s="12" customFormat="1" ht="25.92" customHeight="1">
      <c r="A130" s="12"/>
      <c r="B130" s="223"/>
      <c r="C130" s="224"/>
      <c r="D130" s="225" t="s">
        <v>79</v>
      </c>
      <c r="E130" s="226" t="s">
        <v>229</v>
      </c>
      <c r="F130" s="226" t="s">
        <v>230</v>
      </c>
      <c r="G130" s="224"/>
      <c r="H130" s="224"/>
      <c r="I130" s="224"/>
      <c r="J130" s="224"/>
      <c r="K130" s="227">
        <f>BK130</f>
        <v>1572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1572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220</v>
      </c>
      <c r="AT130" s="235" t="s">
        <v>79</v>
      </c>
      <c r="AU130" s="235" t="s">
        <v>80</v>
      </c>
      <c r="AY130" s="234" t="s">
        <v>215</v>
      </c>
      <c r="BK130" s="236">
        <f>SUM(BK131:BK134)</f>
        <v>1572</v>
      </c>
    </row>
    <row r="131" s="2" customFormat="1" ht="24.15" customHeight="1">
      <c r="A131" s="33"/>
      <c r="B131" s="34"/>
      <c r="C131" s="237" t="s">
        <v>231</v>
      </c>
      <c r="D131" s="237" t="s">
        <v>221</v>
      </c>
      <c r="E131" s="238" t="s">
        <v>232</v>
      </c>
      <c r="F131" s="239" t="s">
        <v>233</v>
      </c>
      <c r="G131" s="240" t="s">
        <v>212</v>
      </c>
      <c r="H131" s="241">
        <v>2</v>
      </c>
      <c r="I131" s="242">
        <v>0</v>
      </c>
      <c r="J131" s="242">
        <v>418</v>
      </c>
      <c r="K131" s="242">
        <f>ROUND(P131*H131,2)</f>
        <v>836</v>
      </c>
      <c r="L131" s="239" t="s">
        <v>213</v>
      </c>
      <c r="M131" s="36"/>
      <c r="N131" s="243" t="s">
        <v>1</v>
      </c>
      <c r="O131" s="213" t="s">
        <v>43</v>
      </c>
      <c r="P131" s="214">
        <f>I131+J131</f>
        <v>418</v>
      </c>
      <c r="Q131" s="214">
        <f>ROUND(I131*H131,2)</f>
        <v>0</v>
      </c>
      <c r="R131" s="214">
        <f>ROUND(J131*H131,2)</f>
        <v>836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226</v>
      </c>
      <c r="AT131" s="217" t="s">
        <v>221</v>
      </c>
      <c r="AU131" s="217" t="s">
        <v>88</v>
      </c>
      <c r="AY131" s="14" t="s">
        <v>215</v>
      </c>
      <c r="BE131" s="218">
        <f>IF(O131="základní",K131,0)</f>
        <v>836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88</v>
      </c>
      <c r="BK131" s="218">
        <f>ROUND(P131*H131,2)</f>
        <v>836</v>
      </c>
      <c r="BL131" s="14" t="s">
        <v>226</v>
      </c>
      <c r="BM131" s="217" t="s">
        <v>234</v>
      </c>
    </row>
    <row r="132" s="2" customFormat="1">
      <c r="A132" s="33"/>
      <c r="B132" s="34"/>
      <c r="C132" s="35"/>
      <c r="D132" s="219" t="s">
        <v>217</v>
      </c>
      <c r="E132" s="35"/>
      <c r="F132" s="220" t="s">
        <v>235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217</v>
      </c>
      <c r="AU132" s="14" t="s">
        <v>88</v>
      </c>
    </row>
    <row r="133" s="2" customFormat="1" ht="24.15" customHeight="1">
      <c r="A133" s="33"/>
      <c r="B133" s="34"/>
      <c r="C133" s="237" t="s">
        <v>236</v>
      </c>
      <c r="D133" s="237" t="s">
        <v>221</v>
      </c>
      <c r="E133" s="238" t="s">
        <v>237</v>
      </c>
      <c r="F133" s="239" t="s">
        <v>238</v>
      </c>
      <c r="G133" s="240" t="s">
        <v>212</v>
      </c>
      <c r="H133" s="241">
        <v>2</v>
      </c>
      <c r="I133" s="242">
        <v>0</v>
      </c>
      <c r="J133" s="242">
        <v>368</v>
      </c>
      <c r="K133" s="242">
        <f>ROUND(P133*H133,2)</f>
        <v>736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368</v>
      </c>
      <c r="Q133" s="214">
        <f>ROUND(I133*H133,2)</f>
        <v>0</v>
      </c>
      <c r="R133" s="214">
        <f>ROUND(J133*H133,2)</f>
        <v>736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736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736</v>
      </c>
      <c r="BL133" s="14" t="s">
        <v>226</v>
      </c>
      <c r="BM133" s="217" t="s">
        <v>239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238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12" customFormat="1" ht="25.92" customHeight="1">
      <c r="A135" s="12"/>
      <c r="B135" s="223"/>
      <c r="C135" s="224"/>
      <c r="D135" s="225" t="s">
        <v>79</v>
      </c>
      <c r="E135" s="226" t="s">
        <v>240</v>
      </c>
      <c r="F135" s="226" t="s">
        <v>241</v>
      </c>
      <c r="G135" s="224"/>
      <c r="H135" s="224"/>
      <c r="I135" s="224"/>
      <c r="J135" s="224"/>
      <c r="K135" s="227">
        <f>BK135</f>
        <v>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242</v>
      </c>
      <c r="AT135" s="235" t="s">
        <v>79</v>
      </c>
      <c r="AU135" s="235" t="s">
        <v>80</v>
      </c>
      <c r="AY135" s="234" t="s">
        <v>215</v>
      </c>
      <c r="BK135" s="236">
        <f>BK136</f>
        <v>0</v>
      </c>
    </row>
    <row r="136" s="12" customFormat="1" ht="22.8" customHeight="1">
      <c r="A136" s="12"/>
      <c r="B136" s="223"/>
      <c r="C136" s="224"/>
      <c r="D136" s="225" t="s">
        <v>79</v>
      </c>
      <c r="E136" s="244" t="s">
        <v>243</v>
      </c>
      <c r="F136" s="244" t="s">
        <v>244</v>
      </c>
      <c r="G136" s="224"/>
      <c r="H136" s="224"/>
      <c r="I136" s="224"/>
      <c r="J136" s="224"/>
      <c r="K136" s="245">
        <f>BK136</f>
        <v>0</v>
      </c>
      <c r="L136" s="224"/>
      <c r="M136" s="228"/>
      <c r="N136" s="250"/>
      <c r="O136" s="251"/>
      <c r="P136" s="251"/>
      <c r="Q136" s="252">
        <v>0</v>
      </c>
      <c r="R136" s="252">
        <v>0</v>
      </c>
      <c r="S136" s="251"/>
      <c r="T136" s="253">
        <v>0</v>
      </c>
      <c r="U136" s="251"/>
      <c r="V136" s="253">
        <v>0</v>
      </c>
      <c r="W136" s="251"/>
      <c r="X136" s="253">
        <v>0</v>
      </c>
      <c r="Y136" s="254"/>
      <c r="Z136" s="12"/>
      <c r="AA136" s="12"/>
      <c r="AB136" s="12"/>
      <c r="AC136" s="12"/>
      <c r="AD136" s="12"/>
      <c r="AE136" s="12"/>
      <c r="AR136" s="234" t="s">
        <v>242</v>
      </c>
      <c r="AT136" s="235" t="s">
        <v>79</v>
      </c>
      <c r="AU136" s="235" t="s">
        <v>88</v>
      </c>
      <c r="AY136" s="234" t="s">
        <v>215</v>
      </c>
      <c r="BK136" s="236">
        <v>0</v>
      </c>
    </row>
    <row r="137" s="2" customFormat="1" ht="6.96" customHeight="1">
      <c r="A137" s="33"/>
      <c r="B137" s="60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36"/>
      <c r="N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</sheetData>
  <sheetProtection sheet="1" autoFilter="0" formatColumns="0" formatRows="0" objects="1" scenarios="1" spinCount="100000" saltValue="ucyb9aqjvKNzo2oBW2AbQgracUWaLMAP7zC1A5TiZRNbYH9efCVtJ3Qkld6WcUeRwK+ZcfnY86vqpyOlC+Kcuw==" hashValue="sAYy1JiPKDElS+Z1KRsaVnABvPqq7ipgNIckdY18RscH9ylqQnTdJC3hlU+irwZ8Jzzq83Vz9yEnmrjfu1EeZA==" algorithmName="SHA-512" password="CC35"/>
  <autoFilter ref="C123:L13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105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275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33470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30200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3270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33470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SUM(BE124:BE136)),  2)</f>
        <v>33470</v>
      </c>
      <c r="G37" s="33"/>
      <c r="H37" s="33"/>
      <c r="I37" s="156">
        <v>0.20999999999999999</v>
      </c>
      <c r="J37" s="33"/>
      <c r="K37" s="150">
        <f>ROUND(((SUM(BE103:BE104) + SUM(BE124:BE136))*I37),  2)</f>
        <v>7028.6999999999998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SUM(BF124:BF136)),  2)</f>
        <v>0</v>
      </c>
      <c r="G38" s="33"/>
      <c r="H38" s="33"/>
      <c r="I38" s="156">
        <v>0.14999999999999999</v>
      </c>
      <c r="J38" s="33"/>
      <c r="K38" s="150">
        <f>ROUND(((SUM(BF103:BF104) + SUM(BF124:BF136))*I38),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SUM(BG124:BG136)),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SUM(BH124:BH136)),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SUM(BI124:BI136)),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40498.699999999997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PS06 - Dobronín - Šlapanov PZZ EA km 209,219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30200</v>
      </c>
      <c r="J96" s="104">
        <f>R124</f>
        <v>3270</v>
      </c>
      <c r="K96" s="104">
        <f>K124</f>
        <v>33470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Q127</f>
        <v>0</v>
      </c>
      <c r="J97" s="183">
        <f>R127</f>
        <v>962</v>
      </c>
      <c r="K97" s="183">
        <f>K127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Q130</f>
        <v>0</v>
      </c>
      <c r="J98" s="183">
        <f>R130</f>
        <v>2308</v>
      </c>
      <c r="K98" s="183">
        <f>K130</f>
        <v>2308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Q135</f>
        <v>0</v>
      </c>
      <c r="J99" s="183">
        <f>R135</f>
        <v>0</v>
      </c>
      <c r="K99" s="183">
        <f>K135</f>
        <v>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Q136</f>
        <v>0</v>
      </c>
      <c r="J100" s="189">
        <f>R136</f>
        <v>0</v>
      </c>
      <c r="K100" s="189">
        <f>K136</f>
        <v>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33470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PS06 - Dobronín - Šlapanov PZZ EA km 209,219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33470</v>
      </c>
      <c r="L124" s="35"/>
      <c r="M124" s="36"/>
      <c r="N124" s="97"/>
      <c r="O124" s="200"/>
      <c r="P124" s="98"/>
      <c r="Q124" s="201">
        <f>Q125+Q126+Q127+Q130+Q135</f>
        <v>30200</v>
      </c>
      <c r="R124" s="201">
        <f>R125+R126+R127+R130+R135</f>
        <v>3270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BK125+BK126+BK127+BK130+BK135</f>
        <v>33470</v>
      </c>
    </row>
    <row r="125" s="2" customFormat="1" ht="49.05" customHeight="1">
      <c r="A125" s="33"/>
      <c r="B125" s="34"/>
      <c r="C125" s="204" t="s">
        <v>88</v>
      </c>
      <c r="D125" s="204" t="s">
        <v>209</v>
      </c>
      <c r="E125" s="205" t="s">
        <v>272</v>
      </c>
      <c r="F125" s="206" t="s">
        <v>273</v>
      </c>
      <c r="G125" s="207" t="s">
        <v>212</v>
      </c>
      <c r="H125" s="208">
        <v>2</v>
      </c>
      <c r="I125" s="209">
        <v>15100</v>
      </c>
      <c r="J125" s="210"/>
      <c r="K125" s="209">
        <f>ROUND(P125*H125,2)</f>
        <v>30200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15100</v>
      </c>
      <c r="Q125" s="214">
        <f>ROUND(I125*H125,2)</f>
        <v>30200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30200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30200</v>
      </c>
      <c r="BL125" s="14" t="s">
        <v>214</v>
      </c>
      <c r="BM125" s="217" t="s">
        <v>274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273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12" customFormat="1" ht="25.92" customHeight="1">
      <c r="A127" s="12"/>
      <c r="B127" s="223"/>
      <c r="C127" s="224"/>
      <c r="D127" s="225" t="s">
        <v>79</v>
      </c>
      <c r="E127" s="226" t="s">
        <v>218</v>
      </c>
      <c r="F127" s="226" t="s">
        <v>219</v>
      </c>
      <c r="G127" s="224"/>
      <c r="H127" s="224"/>
      <c r="I127" s="224"/>
      <c r="J127" s="224"/>
      <c r="K127" s="227">
        <f>BK127</f>
        <v>962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962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220</v>
      </c>
      <c r="AT127" s="235" t="s">
        <v>79</v>
      </c>
      <c r="AU127" s="235" t="s">
        <v>80</v>
      </c>
      <c r="AY127" s="234" t="s">
        <v>215</v>
      </c>
      <c r="BK127" s="236">
        <f>SUM(BK128:BK129)</f>
        <v>962</v>
      </c>
    </row>
    <row r="128" s="2" customFormat="1" ht="24.15" customHeight="1">
      <c r="A128" s="33"/>
      <c r="B128" s="34"/>
      <c r="C128" s="237" t="s">
        <v>220</v>
      </c>
      <c r="D128" s="237" t="s">
        <v>221</v>
      </c>
      <c r="E128" s="238" t="s">
        <v>222</v>
      </c>
      <c r="F128" s="239" t="s">
        <v>223</v>
      </c>
      <c r="G128" s="240" t="s">
        <v>224</v>
      </c>
      <c r="H128" s="241">
        <v>2</v>
      </c>
      <c r="I128" s="242">
        <v>0</v>
      </c>
      <c r="J128" s="242">
        <v>481</v>
      </c>
      <c r="K128" s="242">
        <f>ROUND(P128*H128,2)</f>
        <v>962</v>
      </c>
      <c r="L128" s="239" t="s">
        <v>225</v>
      </c>
      <c r="M128" s="36"/>
      <c r="N128" s="243" t="s">
        <v>1</v>
      </c>
      <c r="O128" s="213" t="s">
        <v>43</v>
      </c>
      <c r="P128" s="214">
        <f>I128+J128</f>
        <v>481</v>
      </c>
      <c r="Q128" s="214">
        <f>ROUND(I128*H128,2)</f>
        <v>0</v>
      </c>
      <c r="R128" s="214">
        <f>ROUND(J128*H128,2)</f>
        <v>962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226</v>
      </c>
      <c r="AT128" s="217" t="s">
        <v>221</v>
      </c>
      <c r="AU128" s="217" t="s">
        <v>88</v>
      </c>
      <c r="AY128" s="14" t="s">
        <v>215</v>
      </c>
      <c r="BE128" s="218">
        <f>IF(O128="základní",K128,0)</f>
        <v>962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88</v>
      </c>
      <c r="BK128" s="218">
        <f>ROUND(P128*H128,2)</f>
        <v>962</v>
      </c>
      <c r="BL128" s="14" t="s">
        <v>226</v>
      </c>
      <c r="BM128" s="217" t="s">
        <v>227</v>
      </c>
    </row>
    <row r="129" s="2" customFormat="1">
      <c r="A129" s="33"/>
      <c r="B129" s="34"/>
      <c r="C129" s="35"/>
      <c r="D129" s="219" t="s">
        <v>217</v>
      </c>
      <c r="E129" s="35"/>
      <c r="F129" s="220" t="s">
        <v>228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217</v>
      </c>
      <c r="AU129" s="14" t="s">
        <v>88</v>
      </c>
    </row>
    <row r="130" s="12" customFormat="1" ht="25.92" customHeight="1">
      <c r="A130" s="12"/>
      <c r="B130" s="223"/>
      <c r="C130" s="224"/>
      <c r="D130" s="225" t="s">
        <v>79</v>
      </c>
      <c r="E130" s="226" t="s">
        <v>229</v>
      </c>
      <c r="F130" s="226" t="s">
        <v>230</v>
      </c>
      <c r="G130" s="224"/>
      <c r="H130" s="224"/>
      <c r="I130" s="224"/>
      <c r="J130" s="224"/>
      <c r="K130" s="227">
        <f>BK130</f>
        <v>2308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2308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220</v>
      </c>
      <c r="AT130" s="235" t="s">
        <v>79</v>
      </c>
      <c r="AU130" s="235" t="s">
        <v>80</v>
      </c>
      <c r="AY130" s="234" t="s">
        <v>215</v>
      </c>
      <c r="BK130" s="236">
        <f>SUM(BK131:BK134)</f>
        <v>2308</v>
      </c>
    </row>
    <row r="131" s="2" customFormat="1" ht="24.15" customHeight="1">
      <c r="A131" s="33"/>
      <c r="B131" s="34"/>
      <c r="C131" s="237" t="s">
        <v>231</v>
      </c>
      <c r="D131" s="237" t="s">
        <v>221</v>
      </c>
      <c r="E131" s="238" t="s">
        <v>232</v>
      </c>
      <c r="F131" s="239" t="s">
        <v>233</v>
      </c>
      <c r="G131" s="240" t="s">
        <v>212</v>
      </c>
      <c r="H131" s="241">
        <v>2</v>
      </c>
      <c r="I131" s="242">
        <v>0</v>
      </c>
      <c r="J131" s="242">
        <v>418</v>
      </c>
      <c r="K131" s="242">
        <f>ROUND(P131*H131,2)</f>
        <v>836</v>
      </c>
      <c r="L131" s="239" t="s">
        <v>213</v>
      </c>
      <c r="M131" s="36"/>
      <c r="N131" s="243" t="s">
        <v>1</v>
      </c>
      <c r="O131" s="213" t="s">
        <v>43</v>
      </c>
      <c r="P131" s="214">
        <f>I131+J131</f>
        <v>418</v>
      </c>
      <c r="Q131" s="214">
        <f>ROUND(I131*H131,2)</f>
        <v>0</v>
      </c>
      <c r="R131" s="214">
        <f>ROUND(J131*H131,2)</f>
        <v>836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226</v>
      </c>
      <c r="AT131" s="217" t="s">
        <v>221</v>
      </c>
      <c r="AU131" s="217" t="s">
        <v>88</v>
      </c>
      <c r="AY131" s="14" t="s">
        <v>215</v>
      </c>
      <c r="BE131" s="218">
        <f>IF(O131="základní",K131,0)</f>
        <v>836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88</v>
      </c>
      <c r="BK131" s="218">
        <f>ROUND(P131*H131,2)</f>
        <v>836</v>
      </c>
      <c r="BL131" s="14" t="s">
        <v>226</v>
      </c>
      <c r="BM131" s="217" t="s">
        <v>234</v>
      </c>
    </row>
    <row r="132" s="2" customFormat="1">
      <c r="A132" s="33"/>
      <c r="B132" s="34"/>
      <c r="C132" s="35"/>
      <c r="D132" s="219" t="s">
        <v>217</v>
      </c>
      <c r="E132" s="35"/>
      <c r="F132" s="220" t="s">
        <v>235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217</v>
      </c>
      <c r="AU132" s="14" t="s">
        <v>88</v>
      </c>
    </row>
    <row r="133" s="2" customFormat="1" ht="24.15" customHeight="1">
      <c r="A133" s="33"/>
      <c r="B133" s="34"/>
      <c r="C133" s="237" t="s">
        <v>236</v>
      </c>
      <c r="D133" s="237" t="s">
        <v>221</v>
      </c>
      <c r="E133" s="238" t="s">
        <v>237</v>
      </c>
      <c r="F133" s="239" t="s">
        <v>238</v>
      </c>
      <c r="G133" s="240" t="s">
        <v>212</v>
      </c>
      <c r="H133" s="241">
        <v>4</v>
      </c>
      <c r="I133" s="242">
        <v>0</v>
      </c>
      <c r="J133" s="242">
        <v>368</v>
      </c>
      <c r="K133" s="242">
        <f>ROUND(P133*H133,2)</f>
        <v>1472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368</v>
      </c>
      <c r="Q133" s="214">
        <f>ROUND(I133*H133,2)</f>
        <v>0</v>
      </c>
      <c r="R133" s="214">
        <f>ROUND(J133*H133,2)</f>
        <v>1472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1472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1472</v>
      </c>
      <c r="BL133" s="14" t="s">
        <v>226</v>
      </c>
      <c r="BM133" s="217" t="s">
        <v>239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238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12" customFormat="1" ht="25.92" customHeight="1">
      <c r="A135" s="12"/>
      <c r="B135" s="223"/>
      <c r="C135" s="224"/>
      <c r="D135" s="225" t="s">
        <v>79</v>
      </c>
      <c r="E135" s="226" t="s">
        <v>240</v>
      </c>
      <c r="F135" s="226" t="s">
        <v>241</v>
      </c>
      <c r="G135" s="224"/>
      <c r="H135" s="224"/>
      <c r="I135" s="224"/>
      <c r="J135" s="224"/>
      <c r="K135" s="227">
        <f>BK135</f>
        <v>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242</v>
      </c>
      <c r="AT135" s="235" t="s">
        <v>79</v>
      </c>
      <c r="AU135" s="235" t="s">
        <v>80</v>
      </c>
      <c r="AY135" s="234" t="s">
        <v>215</v>
      </c>
      <c r="BK135" s="236">
        <f>BK136</f>
        <v>0</v>
      </c>
    </row>
    <row r="136" s="12" customFormat="1" ht="22.8" customHeight="1">
      <c r="A136" s="12"/>
      <c r="B136" s="223"/>
      <c r="C136" s="224"/>
      <c r="D136" s="225" t="s">
        <v>79</v>
      </c>
      <c r="E136" s="244" t="s">
        <v>243</v>
      </c>
      <c r="F136" s="244" t="s">
        <v>244</v>
      </c>
      <c r="G136" s="224"/>
      <c r="H136" s="224"/>
      <c r="I136" s="224"/>
      <c r="J136" s="224"/>
      <c r="K136" s="245">
        <f>BK136</f>
        <v>0</v>
      </c>
      <c r="L136" s="224"/>
      <c r="M136" s="228"/>
      <c r="N136" s="250"/>
      <c r="O136" s="251"/>
      <c r="P136" s="251"/>
      <c r="Q136" s="252">
        <v>0</v>
      </c>
      <c r="R136" s="252">
        <v>0</v>
      </c>
      <c r="S136" s="251"/>
      <c r="T136" s="253">
        <v>0</v>
      </c>
      <c r="U136" s="251"/>
      <c r="V136" s="253">
        <v>0</v>
      </c>
      <c r="W136" s="251"/>
      <c r="X136" s="253">
        <v>0</v>
      </c>
      <c r="Y136" s="254"/>
      <c r="Z136" s="12"/>
      <c r="AA136" s="12"/>
      <c r="AB136" s="12"/>
      <c r="AC136" s="12"/>
      <c r="AD136" s="12"/>
      <c r="AE136" s="12"/>
      <c r="AR136" s="234" t="s">
        <v>242</v>
      </c>
      <c r="AT136" s="235" t="s">
        <v>79</v>
      </c>
      <c r="AU136" s="235" t="s">
        <v>88</v>
      </c>
      <c r="AY136" s="234" t="s">
        <v>215</v>
      </c>
      <c r="BK136" s="236">
        <v>0</v>
      </c>
    </row>
    <row r="137" s="2" customFormat="1" ht="6.96" customHeight="1">
      <c r="A137" s="33"/>
      <c r="B137" s="60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36"/>
      <c r="N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</sheetData>
  <sheetProtection sheet="1" autoFilter="0" formatColumns="0" formatRows="0" objects="1" scenarios="1" spinCount="100000" saltValue="gRBb07wUzOl4y3nvnu1PL24cIaYmC1v9VsbFR/u/q51nx0Xs2uHQ4n/dua65IXzyXpn6usN+EZ0hgw66tiZjqw==" hashValue="u5nQJ1PjREfysd7dG5cU9/t7ZW1zR+NMAlpsuxLUhvpf7B5Ci3b4ONrItwwn+59S59ei+bKG4GLU7Ntsr/yLsQ==" algorithmName="SHA-512" password="CC35"/>
  <autoFilter ref="C123:L13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108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276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39470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36200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3270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39470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SUM(BE124:BE136)),  2)</f>
        <v>39470</v>
      </c>
      <c r="G37" s="33"/>
      <c r="H37" s="33"/>
      <c r="I37" s="156">
        <v>0.20999999999999999</v>
      </c>
      <c r="J37" s="33"/>
      <c r="K37" s="150">
        <f>ROUND(((SUM(BE103:BE104) + SUM(BE124:BE136))*I37),  2)</f>
        <v>8288.7000000000007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SUM(BF124:BF136)),  2)</f>
        <v>0</v>
      </c>
      <c r="G38" s="33"/>
      <c r="H38" s="33"/>
      <c r="I38" s="156">
        <v>0.14999999999999999</v>
      </c>
      <c r="J38" s="33"/>
      <c r="K38" s="150">
        <f>ROUND(((SUM(BF103:BF104) + SUM(BF124:BF136))*I38),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SUM(BG124:BG136)),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SUM(BH124:BH136)),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SUM(BI124:BI136)),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47758.699999999997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PS07 - Dobronín - ŠlapanovPZZ EA km 214,502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36200</v>
      </c>
      <c r="J96" s="104">
        <f>R124</f>
        <v>3270</v>
      </c>
      <c r="K96" s="104">
        <f>K124</f>
        <v>39470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Q127</f>
        <v>0</v>
      </c>
      <c r="J97" s="183">
        <f>R127</f>
        <v>962</v>
      </c>
      <c r="K97" s="183">
        <f>K127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Q130</f>
        <v>0</v>
      </c>
      <c r="J98" s="183">
        <f>R130</f>
        <v>2308</v>
      </c>
      <c r="K98" s="183">
        <f>K130</f>
        <v>2308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Q135</f>
        <v>0</v>
      </c>
      <c r="J99" s="183">
        <f>R135</f>
        <v>0</v>
      </c>
      <c r="K99" s="183">
        <f>K135</f>
        <v>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Q136</f>
        <v>0</v>
      </c>
      <c r="J100" s="189">
        <f>R136</f>
        <v>0</v>
      </c>
      <c r="K100" s="189">
        <f>K136</f>
        <v>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39470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PS07 - Dobronín - ŠlapanovPZZ EA km 214,502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39470</v>
      </c>
      <c r="L124" s="35"/>
      <c r="M124" s="36"/>
      <c r="N124" s="97"/>
      <c r="O124" s="200"/>
      <c r="P124" s="98"/>
      <c r="Q124" s="201">
        <f>Q125+Q126+Q127+Q130+Q135</f>
        <v>36200</v>
      </c>
      <c r="R124" s="201">
        <f>R125+R126+R127+R130+R135</f>
        <v>3270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BK125+BK126+BK127+BK130+BK135</f>
        <v>39470</v>
      </c>
    </row>
    <row r="125" s="2" customFormat="1" ht="49.05" customHeight="1">
      <c r="A125" s="33"/>
      <c r="B125" s="34"/>
      <c r="C125" s="204" t="s">
        <v>208</v>
      </c>
      <c r="D125" s="204" t="s">
        <v>209</v>
      </c>
      <c r="E125" s="205" t="s">
        <v>277</v>
      </c>
      <c r="F125" s="206" t="s">
        <v>278</v>
      </c>
      <c r="G125" s="207" t="s">
        <v>212</v>
      </c>
      <c r="H125" s="208">
        <v>2</v>
      </c>
      <c r="I125" s="209">
        <v>18100</v>
      </c>
      <c r="J125" s="210"/>
      <c r="K125" s="209">
        <f>ROUND(P125*H125,2)</f>
        <v>36200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18100</v>
      </c>
      <c r="Q125" s="214">
        <f>ROUND(I125*H125,2)</f>
        <v>36200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36200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36200</v>
      </c>
      <c r="BL125" s="14" t="s">
        <v>214</v>
      </c>
      <c r="BM125" s="217" t="s">
        <v>279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278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12" customFormat="1" ht="25.92" customHeight="1">
      <c r="A127" s="12"/>
      <c r="B127" s="223"/>
      <c r="C127" s="224"/>
      <c r="D127" s="225" t="s">
        <v>79</v>
      </c>
      <c r="E127" s="226" t="s">
        <v>218</v>
      </c>
      <c r="F127" s="226" t="s">
        <v>219</v>
      </c>
      <c r="G127" s="224"/>
      <c r="H127" s="224"/>
      <c r="I127" s="224"/>
      <c r="J127" s="224"/>
      <c r="K127" s="227">
        <f>BK127</f>
        <v>962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962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220</v>
      </c>
      <c r="AT127" s="235" t="s">
        <v>79</v>
      </c>
      <c r="AU127" s="235" t="s">
        <v>80</v>
      </c>
      <c r="AY127" s="234" t="s">
        <v>215</v>
      </c>
      <c r="BK127" s="236">
        <f>SUM(BK128:BK129)</f>
        <v>962</v>
      </c>
    </row>
    <row r="128" s="2" customFormat="1" ht="24.15" customHeight="1">
      <c r="A128" s="33"/>
      <c r="B128" s="34"/>
      <c r="C128" s="237" t="s">
        <v>220</v>
      </c>
      <c r="D128" s="237" t="s">
        <v>221</v>
      </c>
      <c r="E128" s="238" t="s">
        <v>222</v>
      </c>
      <c r="F128" s="239" t="s">
        <v>223</v>
      </c>
      <c r="G128" s="240" t="s">
        <v>224</v>
      </c>
      <c r="H128" s="241">
        <v>2</v>
      </c>
      <c r="I128" s="242">
        <v>0</v>
      </c>
      <c r="J128" s="242">
        <v>481</v>
      </c>
      <c r="K128" s="242">
        <f>ROUND(P128*H128,2)</f>
        <v>962</v>
      </c>
      <c r="L128" s="239" t="s">
        <v>225</v>
      </c>
      <c r="M128" s="36"/>
      <c r="N128" s="243" t="s">
        <v>1</v>
      </c>
      <c r="O128" s="213" t="s">
        <v>43</v>
      </c>
      <c r="P128" s="214">
        <f>I128+J128</f>
        <v>481</v>
      </c>
      <c r="Q128" s="214">
        <f>ROUND(I128*H128,2)</f>
        <v>0</v>
      </c>
      <c r="R128" s="214">
        <f>ROUND(J128*H128,2)</f>
        <v>962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226</v>
      </c>
      <c r="AT128" s="217" t="s">
        <v>221</v>
      </c>
      <c r="AU128" s="217" t="s">
        <v>88</v>
      </c>
      <c r="AY128" s="14" t="s">
        <v>215</v>
      </c>
      <c r="BE128" s="218">
        <f>IF(O128="základní",K128,0)</f>
        <v>962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88</v>
      </c>
      <c r="BK128" s="218">
        <f>ROUND(P128*H128,2)</f>
        <v>962</v>
      </c>
      <c r="BL128" s="14" t="s">
        <v>226</v>
      </c>
      <c r="BM128" s="217" t="s">
        <v>227</v>
      </c>
    </row>
    <row r="129" s="2" customFormat="1">
      <c r="A129" s="33"/>
      <c r="B129" s="34"/>
      <c r="C129" s="35"/>
      <c r="D129" s="219" t="s">
        <v>217</v>
      </c>
      <c r="E129" s="35"/>
      <c r="F129" s="220" t="s">
        <v>228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217</v>
      </c>
      <c r="AU129" s="14" t="s">
        <v>88</v>
      </c>
    </row>
    <row r="130" s="12" customFormat="1" ht="25.92" customHeight="1">
      <c r="A130" s="12"/>
      <c r="B130" s="223"/>
      <c r="C130" s="224"/>
      <c r="D130" s="225" t="s">
        <v>79</v>
      </c>
      <c r="E130" s="226" t="s">
        <v>229</v>
      </c>
      <c r="F130" s="226" t="s">
        <v>230</v>
      </c>
      <c r="G130" s="224"/>
      <c r="H130" s="224"/>
      <c r="I130" s="224"/>
      <c r="J130" s="224"/>
      <c r="K130" s="227">
        <f>BK130</f>
        <v>2308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2308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220</v>
      </c>
      <c r="AT130" s="235" t="s">
        <v>79</v>
      </c>
      <c r="AU130" s="235" t="s">
        <v>80</v>
      </c>
      <c r="AY130" s="234" t="s">
        <v>215</v>
      </c>
      <c r="BK130" s="236">
        <f>SUM(BK131:BK134)</f>
        <v>2308</v>
      </c>
    </row>
    <row r="131" s="2" customFormat="1" ht="24.15" customHeight="1">
      <c r="A131" s="33"/>
      <c r="B131" s="34"/>
      <c r="C131" s="237" t="s">
        <v>231</v>
      </c>
      <c r="D131" s="237" t="s">
        <v>221</v>
      </c>
      <c r="E131" s="238" t="s">
        <v>232</v>
      </c>
      <c r="F131" s="239" t="s">
        <v>233</v>
      </c>
      <c r="G131" s="240" t="s">
        <v>212</v>
      </c>
      <c r="H131" s="241">
        <v>2</v>
      </c>
      <c r="I131" s="242">
        <v>0</v>
      </c>
      <c r="J131" s="242">
        <v>418</v>
      </c>
      <c r="K131" s="242">
        <f>ROUND(P131*H131,2)</f>
        <v>836</v>
      </c>
      <c r="L131" s="239" t="s">
        <v>213</v>
      </c>
      <c r="M131" s="36"/>
      <c r="N131" s="243" t="s">
        <v>1</v>
      </c>
      <c r="O131" s="213" t="s">
        <v>43</v>
      </c>
      <c r="P131" s="214">
        <f>I131+J131</f>
        <v>418</v>
      </c>
      <c r="Q131" s="214">
        <f>ROUND(I131*H131,2)</f>
        <v>0</v>
      </c>
      <c r="R131" s="214">
        <f>ROUND(J131*H131,2)</f>
        <v>836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226</v>
      </c>
      <c r="AT131" s="217" t="s">
        <v>221</v>
      </c>
      <c r="AU131" s="217" t="s">
        <v>88</v>
      </c>
      <c r="AY131" s="14" t="s">
        <v>215</v>
      </c>
      <c r="BE131" s="218">
        <f>IF(O131="základní",K131,0)</f>
        <v>836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88</v>
      </c>
      <c r="BK131" s="218">
        <f>ROUND(P131*H131,2)</f>
        <v>836</v>
      </c>
      <c r="BL131" s="14" t="s">
        <v>226</v>
      </c>
      <c r="BM131" s="217" t="s">
        <v>234</v>
      </c>
    </row>
    <row r="132" s="2" customFormat="1">
      <c r="A132" s="33"/>
      <c r="B132" s="34"/>
      <c r="C132" s="35"/>
      <c r="D132" s="219" t="s">
        <v>217</v>
      </c>
      <c r="E132" s="35"/>
      <c r="F132" s="220" t="s">
        <v>235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217</v>
      </c>
      <c r="AU132" s="14" t="s">
        <v>88</v>
      </c>
    </row>
    <row r="133" s="2" customFormat="1" ht="24.15" customHeight="1">
      <c r="A133" s="33"/>
      <c r="B133" s="34"/>
      <c r="C133" s="237" t="s">
        <v>236</v>
      </c>
      <c r="D133" s="237" t="s">
        <v>221</v>
      </c>
      <c r="E133" s="238" t="s">
        <v>237</v>
      </c>
      <c r="F133" s="239" t="s">
        <v>238</v>
      </c>
      <c r="G133" s="240" t="s">
        <v>212</v>
      </c>
      <c r="H133" s="241">
        <v>4</v>
      </c>
      <c r="I133" s="242">
        <v>0</v>
      </c>
      <c r="J133" s="242">
        <v>368</v>
      </c>
      <c r="K133" s="242">
        <f>ROUND(P133*H133,2)</f>
        <v>1472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368</v>
      </c>
      <c r="Q133" s="214">
        <f>ROUND(I133*H133,2)</f>
        <v>0</v>
      </c>
      <c r="R133" s="214">
        <f>ROUND(J133*H133,2)</f>
        <v>1472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1472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1472</v>
      </c>
      <c r="BL133" s="14" t="s">
        <v>226</v>
      </c>
      <c r="BM133" s="217" t="s">
        <v>239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238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12" customFormat="1" ht="25.92" customHeight="1">
      <c r="A135" s="12"/>
      <c r="B135" s="223"/>
      <c r="C135" s="224"/>
      <c r="D135" s="225" t="s">
        <v>79</v>
      </c>
      <c r="E135" s="226" t="s">
        <v>240</v>
      </c>
      <c r="F135" s="226" t="s">
        <v>241</v>
      </c>
      <c r="G135" s="224"/>
      <c r="H135" s="224"/>
      <c r="I135" s="224"/>
      <c r="J135" s="224"/>
      <c r="K135" s="227">
        <f>BK135</f>
        <v>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242</v>
      </c>
      <c r="AT135" s="235" t="s">
        <v>79</v>
      </c>
      <c r="AU135" s="235" t="s">
        <v>80</v>
      </c>
      <c r="AY135" s="234" t="s">
        <v>215</v>
      </c>
      <c r="BK135" s="236">
        <f>BK136</f>
        <v>0</v>
      </c>
    </row>
    <row r="136" s="12" customFormat="1" ht="22.8" customHeight="1">
      <c r="A136" s="12"/>
      <c r="B136" s="223"/>
      <c r="C136" s="224"/>
      <c r="D136" s="225" t="s">
        <v>79</v>
      </c>
      <c r="E136" s="244" t="s">
        <v>243</v>
      </c>
      <c r="F136" s="244" t="s">
        <v>244</v>
      </c>
      <c r="G136" s="224"/>
      <c r="H136" s="224"/>
      <c r="I136" s="224"/>
      <c r="J136" s="224"/>
      <c r="K136" s="245">
        <f>BK136</f>
        <v>0</v>
      </c>
      <c r="L136" s="224"/>
      <c r="M136" s="228"/>
      <c r="N136" s="250"/>
      <c r="O136" s="251"/>
      <c r="P136" s="251"/>
      <c r="Q136" s="252">
        <v>0</v>
      </c>
      <c r="R136" s="252">
        <v>0</v>
      </c>
      <c r="S136" s="251"/>
      <c r="T136" s="253">
        <v>0</v>
      </c>
      <c r="U136" s="251"/>
      <c r="V136" s="253">
        <v>0</v>
      </c>
      <c r="W136" s="251"/>
      <c r="X136" s="253">
        <v>0</v>
      </c>
      <c r="Y136" s="254"/>
      <c r="Z136" s="12"/>
      <c r="AA136" s="12"/>
      <c r="AB136" s="12"/>
      <c r="AC136" s="12"/>
      <c r="AD136" s="12"/>
      <c r="AE136" s="12"/>
      <c r="AR136" s="234" t="s">
        <v>242</v>
      </c>
      <c r="AT136" s="235" t="s">
        <v>79</v>
      </c>
      <c r="AU136" s="235" t="s">
        <v>88</v>
      </c>
      <c r="AY136" s="234" t="s">
        <v>215</v>
      </c>
      <c r="BK136" s="236">
        <v>0</v>
      </c>
    </row>
    <row r="137" s="2" customFormat="1" ht="6.96" customHeight="1">
      <c r="A137" s="33"/>
      <c r="B137" s="60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36"/>
      <c r="N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</sheetData>
  <sheetProtection sheet="1" autoFilter="0" formatColumns="0" formatRows="0" objects="1" scenarios="1" spinCount="100000" saltValue="PgFfCqY7RKxwxbBfQ4vbFqfRR7oVV1xCKH34TKkjG4bTe3IKYe6rN6KCvRTB75vHXsNnX8ZlYMzupPvNN3bXwg==" hashValue="ImUd3KxpsQWKSb3VALw43It3sqv1hiviTmbez6Z0iDQ0e8res0VUCW9pdUwssollIkDsdQanynuFvyJFkk8yhg==" algorithmName="SHA-512" password="CC35"/>
  <autoFilter ref="C123:L13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111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90</v>
      </c>
    </row>
    <row r="4" s="1" customFormat="1" ht="24.96" customHeight="1">
      <c r="B4" s="17"/>
      <c r="D4" s="137" t="s">
        <v>173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SSZT Jihlava2020/2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174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280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8. 10. 2020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>70994234</v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>Správa železniční dopravní cesty, s.o.</v>
      </c>
      <c r="F15" s="33"/>
      <c r="G15" s="33"/>
      <c r="H15" s="33"/>
      <c r="I15" s="139" t="s">
        <v>27</v>
      </c>
      <c r="J15" s="142" t="str">
        <f>IF('Rekapitulace stavby'!AN11="","",'Rekapitulace stavby'!AN11)</f>
        <v>CZ70994234</v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29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27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30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27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31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32</v>
      </c>
      <c r="F24" s="33"/>
      <c r="G24" s="33"/>
      <c r="H24" s="33"/>
      <c r="I24" s="139" t="s">
        <v>27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33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176</v>
      </c>
      <c r="E30" s="33"/>
      <c r="F30" s="33"/>
      <c r="G30" s="33"/>
      <c r="H30" s="33"/>
      <c r="I30" s="33"/>
      <c r="J30" s="33"/>
      <c r="K30" s="149">
        <f>K96</f>
        <v>38030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35</v>
      </c>
      <c r="F31" s="33"/>
      <c r="G31" s="33"/>
      <c r="H31" s="33"/>
      <c r="I31" s="33"/>
      <c r="J31" s="33"/>
      <c r="K31" s="150">
        <f>I96</f>
        <v>30200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36</v>
      </c>
      <c r="F32" s="33"/>
      <c r="G32" s="33"/>
      <c r="H32" s="33"/>
      <c r="I32" s="33"/>
      <c r="J32" s="33"/>
      <c r="K32" s="150">
        <f>J96</f>
        <v>7830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177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38</v>
      </c>
      <c r="E34" s="33"/>
      <c r="F34" s="33"/>
      <c r="G34" s="33"/>
      <c r="H34" s="33"/>
      <c r="I34" s="33"/>
      <c r="J34" s="33"/>
      <c r="K34" s="153">
        <f>ROUND(K30 + K33, 2)</f>
        <v>38030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40</v>
      </c>
      <c r="G36" s="33"/>
      <c r="H36" s="33"/>
      <c r="I36" s="154" t="s">
        <v>39</v>
      </c>
      <c r="J36" s="33"/>
      <c r="K36" s="154" t="s">
        <v>41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42</v>
      </c>
      <c r="E37" s="139" t="s">
        <v>43</v>
      </c>
      <c r="F37" s="150">
        <f>ROUND((SUM(BE103:BE104) + SUM(BE124:BE138)),  2)</f>
        <v>38030</v>
      </c>
      <c r="G37" s="33"/>
      <c r="H37" s="33"/>
      <c r="I37" s="156">
        <v>0.20999999999999999</v>
      </c>
      <c r="J37" s="33"/>
      <c r="K37" s="150">
        <f>ROUND(((SUM(BE103:BE104) + SUM(BE124:BE138))*I37),  2)</f>
        <v>7986.3000000000002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44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45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46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47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48</v>
      </c>
      <c r="E43" s="159"/>
      <c r="F43" s="159"/>
      <c r="G43" s="160" t="s">
        <v>49</v>
      </c>
      <c r="H43" s="161" t="s">
        <v>50</v>
      </c>
      <c r="I43" s="159"/>
      <c r="J43" s="159"/>
      <c r="K43" s="162">
        <f>SUM(K34:K41)</f>
        <v>46016.300000000003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178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SSZT Jihlava2020/2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174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 xml:space="preserve">PS08 -  Dobrá Voda - Pelhřimov PZZ EA km 14,064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8. 10. 2020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179</v>
      </c>
      <c r="D94" s="133"/>
      <c r="E94" s="133"/>
      <c r="F94" s="133"/>
      <c r="G94" s="133"/>
      <c r="H94" s="133"/>
      <c r="I94" s="177" t="s">
        <v>180</v>
      </c>
      <c r="J94" s="177" t="s">
        <v>181</v>
      </c>
      <c r="K94" s="177" t="s">
        <v>182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183</v>
      </c>
      <c r="D96" s="35"/>
      <c r="E96" s="35"/>
      <c r="F96" s="35"/>
      <c r="G96" s="35"/>
      <c r="H96" s="35"/>
      <c r="I96" s="104">
        <f>Q124</f>
        <v>30200</v>
      </c>
      <c r="J96" s="104">
        <f>R124</f>
        <v>7830</v>
      </c>
      <c r="K96" s="104">
        <f>K124</f>
        <v>38030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184</v>
      </c>
    </row>
    <row r="97" s="9" customFormat="1" ht="24.96" customHeight="1">
      <c r="A97" s="9"/>
      <c r="B97" s="179"/>
      <c r="C97" s="180"/>
      <c r="D97" s="181" t="s">
        <v>185</v>
      </c>
      <c r="E97" s="182"/>
      <c r="F97" s="182"/>
      <c r="G97" s="182"/>
      <c r="H97" s="182"/>
      <c r="I97" s="183">
        <f>Q127</f>
        <v>0</v>
      </c>
      <c r="J97" s="183">
        <f>R127</f>
        <v>962</v>
      </c>
      <c r="K97" s="183">
        <f>K127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186</v>
      </c>
      <c r="E98" s="182"/>
      <c r="F98" s="182"/>
      <c r="G98" s="182"/>
      <c r="H98" s="182"/>
      <c r="I98" s="183">
        <f>Q130</f>
        <v>0</v>
      </c>
      <c r="J98" s="183">
        <f>R130</f>
        <v>2308</v>
      </c>
      <c r="K98" s="183">
        <f>K130</f>
        <v>2308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187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188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189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42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172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38030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190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SSZT Jihlava2020/2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174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 xml:space="preserve">PS08 -  Dobrá Voda - Pelhřimov PZZ EA km 14,064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8. 10. 2020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>Správa železniční dopravní cesty, s.o.</v>
      </c>
      <c r="G120" s="35"/>
      <c r="H120" s="35"/>
      <c r="I120" s="26" t="s">
        <v>30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29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31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191</v>
      </c>
      <c r="D123" s="196" t="s">
        <v>63</v>
      </c>
      <c r="E123" s="196" t="s">
        <v>59</v>
      </c>
      <c r="F123" s="196" t="s">
        <v>60</v>
      </c>
      <c r="G123" s="196" t="s">
        <v>192</v>
      </c>
      <c r="H123" s="196" t="s">
        <v>193</v>
      </c>
      <c r="I123" s="196" t="s">
        <v>194</v>
      </c>
      <c r="J123" s="196" t="s">
        <v>195</v>
      </c>
      <c r="K123" s="196" t="s">
        <v>182</v>
      </c>
      <c r="L123" s="197" t="s">
        <v>196</v>
      </c>
      <c r="M123" s="198"/>
      <c r="N123" s="94" t="s">
        <v>1</v>
      </c>
      <c r="O123" s="95" t="s">
        <v>42</v>
      </c>
      <c r="P123" s="95" t="s">
        <v>197</v>
      </c>
      <c r="Q123" s="95" t="s">
        <v>198</v>
      </c>
      <c r="R123" s="95" t="s">
        <v>199</v>
      </c>
      <c r="S123" s="95" t="s">
        <v>200</v>
      </c>
      <c r="T123" s="95" t="s">
        <v>201</v>
      </c>
      <c r="U123" s="95" t="s">
        <v>202</v>
      </c>
      <c r="V123" s="95" t="s">
        <v>203</v>
      </c>
      <c r="W123" s="95" t="s">
        <v>204</v>
      </c>
      <c r="X123" s="95" t="s">
        <v>205</v>
      </c>
      <c r="Y123" s="96" t="s">
        <v>206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207</v>
      </c>
      <c r="D124" s="35"/>
      <c r="E124" s="35"/>
      <c r="F124" s="35"/>
      <c r="G124" s="35"/>
      <c r="H124" s="35"/>
      <c r="I124" s="35"/>
      <c r="J124" s="35"/>
      <c r="K124" s="199">
        <f>BK124</f>
        <v>38030</v>
      </c>
      <c r="L124" s="35"/>
      <c r="M124" s="36"/>
      <c r="N124" s="97"/>
      <c r="O124" s="200"/>
      <c r="P124" s="98"/>
      <c r="Q124" s="201">
        <f>Q125+Q126+Q127+Q130+Q135</f>
        <v>30200</v>
      </c>
      <c r="R124" s="201">
        <f>R125+R126+R127+R130+R135</f>
        <v>7830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79</v>
      </c>
      <c r="AU124" s="14" t="s">
        <v>184</v>
      </c>
      <c r="BK124" s="203">
        <f>BK125+BK126+BK127+BK130+BK135</f>
        <v>38030</v>
      </c>
    </row>
    <row r="125" s="2" customFormat="1" ht="49.05" customHeight="1">
      <c r="A125" s="33"/>
      <c r="B125" s="34"/>
      <c r="C125" s="204" t="s">
        <v>88</v>
      </c>
      <c r="D125" s="204" t="s">
        <v>209</v>
      </c>
      <c r="E125" s="205" t="s">
        <v>272</v>
      </c>
      <c r="F125" s="206" t="s">
        <v>273</v>
      </c>
      <c r="G125" s="207" t="s">
        <v>212</v>
      </c>
      <c r="H125" s="208">
        <v>2</v>
      </c>
      <c r="I125" s="209">
        <v>15100</v>
      </c>
      <c r="J125" s="210"/>
      <c r="K125" s="209">
        <f>ROUND(P125*H125,2)</f>
        <v>30200</v>
      </c>
      <c r="L125" s="206" t="s">
        <v>213</v>
      </c>
      <c r="M125" s="211"/>
      <c r="N125" s="212" t="s">
        <v>1</v>
      </c>
      <c r="O125" s="213" t="s">
        <v>43</v>
      </c>
      <c r="P125" s="214">
        <f>I125+J125</f>
        <v>15100</v>
      </c>
      <c r="Q125" s="214">
        <f>ROUND(I125*H125,2)</f>
        <v>30200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214</v>
      </c>
      <c r="AT125" s="217" t="s">
        <v>209</v>
      </c>
      <c r="AU125" s="217" t="s">
        <v>80</v>
      </c>
      <c r="AY125" s="14" t="s">
        <v>215</v>
      </c>
      <c r="BE125" s="218">
        <f>IF(O125="základní",K125,0)</f>
        <v>30200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88</v>
      </c>
      <c r="BK125" s="218">
        <f>ROUND(P125*H125,2)</f>
        <v>30200</v>
      </c>
      <c r="BL125" s="14" t="s">
        <v>214</v>
      </c>
      <c r="BM125" s="217" t="s">
        <v>274</v>
      </c>
    </row>
    <row r="126" s="2" customFormat="1">
      <c r="A126" s="33"/>
      <c r="B126" s="34"/>
      <c r="C126" s="35"/>
      <c r="D126" s="219" t="s">
        <v>217</v>
      </c>
      <c r="E126" s="35"/>
      <c r="F126" s="220" t="s">
        <v>273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217</v>
      </c>
      <c r="AU126" s="14" t="s">
        <v>80</v>
      </c>
    </row>
    <row r="127" s="12" customFormat="1" ht="25.92" customHeight="1">
      <c r="A127" s="12"/>
      <c r="B127" s="223"/>
      <c r="C127" s="224"/>
      <c r="D127" s="225" t="s">
        <v>79</v>
      </c>
      <c r="E127" s="226" t="s">
        <v>218</v>
      </c>
      <c r="F127" s="226" t="s">
        <v>219</v>
      </c>
      <c r="G127" s="224"/>
      <c r="H127" s="224"/>
      <c r="I127" s="224"/>
      <c r="J127" s="224"/>
      <c r="K127" s="227">
        <f>BK127</f>
        <v>962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962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220</v>
      </c>
      <c r="AT127" s="235" t="s">
        <v>79</v>
      </c>
      <c r="AU127" s="235" t="s">
        <v>80</v>
      </c>
      <c r="AY127" s="234" t="s">
        <v>215</v>
      </c>
      <c r="BK127" s="236">
        <f>SUM(BK128:BK129)</f>
        <v>962</v>
      </c>
    </row>
    <row r="128" s="2" customFormat="1" ht="24.15" customHeight="1">
      <c r="A128" s="33"/>
      <c r="B128" s="34"/>
      <c r="C128" s="237" t="s">
        <v>220</v>
      </c>
      <c r="D128" s="237" t="s">
        <v>221</v>
      </c>
      <c r="E128" s="238" t="s">
        <v>222</v>
      </c>
      <c r="F128" s="239" t="s">
        <v>223</v>
      </c>
      <c r="G128" s="240" t="s">
        <v>224</v>
      </c>
      <c r="H128" s="241">
        <v>2</v>
      </c>
      <c r="I128" s="242">
        <v>0</v>
      </c>
      <c r="J128" s="242">
        <v>481</v>
      </c>
      <c r="K128" s="242">
        <f>ROUND(P128*H128,2)</f>
        <v>962</v>
      </c>
      <c r="L128" s="239" t="s">
        <v>225</v>
      </c>
      <c r="M128" s="36"/>
      <c r="N128" s="243" t="s">
        <v>1</v>
      </c>
      <c r="O128" s="213" t="s">
        <v>43</v>
      </c>
      <c r="P128" s="214">
        <f>I128+J128</f>
        <v>481</v>
      </c>
      <c r="Q128" s="214">
        <f>ROUND(I128*H128,2)</f>
        <v>0</v>
      </c>
      <c r="R128" s="214">
        <f>ROUND(J128*H128,2)</f>
        <v>962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226</v>
      </c>
      <c r="AT128" s="217" t="s">
        <v>221</v>
      </c>
      <c r="AU128" s="217" t="s">
        <v>88</v>
      </c>
      <c r="AY128" s="14" t="s">
        <v>215</v>
      </c>
      <c r="BE128" s="218">
        <f>IF(O128="základní",K128,0)</f>
        <v>962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88</v>
      </c>
      <c r="BK128" s="218">
        <f>ROUND(P128*H128,2)</f>
        <v>962</v>
      </c>
      <c r="BL128" s="14" t="s">
        <v>226</v>
      </c>
      <c r="BM128" s="217" t="s">
        <v>227</v>
      </c>
    </row>
    <row r="129" s="2" customFormat="1">
      <c r="A129" s="33"/>
      <c r="B129" s="34"/>
      <c r="C129" s="35"/>
      <c r="D129" s="219" t="s">
        <v>217</v>
      </c>
      <c r="E129" s="35"/>
      <c r="F129" s="220" t="s">
        <v>228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217</v>
      </c>
      <c r="AU129" s="14" t="s">
        <v>88</v>
      </c>
    </row>
    <row r="130" s="12" customFormat="1" ht="25.92" customHeight="1">
      <c r="A130" s="12"/>
      <c r="B130" s="223"/>
      <c r="C130" s="224"/>
      <c r="D130" s="225" t="s">
        <v>79</v>
      </c>
      <c r="E130" s="226" t="s">
        <v>229</v>
      </c>
      <c r="F130" s="226" t="s">
        <v>230</v>
      </c>
      <c r="G130" s="224"/>
      <c r="H130" s="224"/>
      <c r="I130" s="224"/>
      <c r="J130" s="224"/>
      <c r="K130" s="227">
        <f>BK130</f>
        <v>2308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2308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220</v>
      </c>
      <c r="AT130" s="235" t="s">
        <v>79</v>
      </c>
      <c r="AU130" s="235" t="s">
        <v>80</v>
      </c>
      <c r="AY130" s="234" t="s">
        <v>215</v>
      </c>
      <c r="BK130" s="236">
        <f>SUM(BK131:BK134)</f>
        <v>2308</v>
      </c>
    </row>
    <row r="131" s="2" customFormat="1" ht="24.15" customHeight="1">
      <c r="A131" s="33"/>
      <c r="B131" s="34"/>
      <c r="C131" s="237" t="s">
        <v>231</v>
      </c>
      <c r="D131" s="237" t="s">
        <v>221</v>
      </c>
      <c r="E131" s="238" t="s">
        <v>232</v>
      </c>
      <c r="F131" s="239" t="s">
        <v>233</v>
      </c>
      <c r="G131" s="240" t="s">
        <v>212</v>
      </c>
      <c r="H131" s="241">
        <v>2</v>
      </c>
      <c r="I131" s="242">
        <v>0</v>
      </c>
      <c r="J131" s="242">
        <v>418</v>
      </c>
      <c r="K131" s="242">
        <f>ROUND(P131*H131,2)</f>
        <v>836</v>
      </c>
      <c r="L131" s="239" t="s">
        <v>213</v>
      </c>
      <c r="M131" s="36"/>
      <c r="N131" s="243" t="s">
        <v>1</v>
      </c>
      <c r="O131" s="213" t="s">
        <v>43</v>
      </c>
      <c r="P131" s="214">
        <f>I131+J131</f>
        <v>418</v>
      </c>
      <c r="Q131" s="214">
        <f>ROUND(I131*H131,2)</f>
        <v>0</v>
      </c>
      <c r="R131" s="214">
        <f>ROUND(J131*H131,2)</f>
        <v>836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226</v>
      </c>
      <c r="AT131" s="217" t="s">
        <v>221</v>
      </c>
      <c r="AU131" s="217" t="s">
        <v>88</v>
      </c>
      <c r="AY131" s="14" t="s">
        <v>215</v>
      </c>
      <c r="BE131" s="218">
        <f>IF(O131="základní",K131,0)</f>
        <v>836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88</v>
      </c>
      <c r="BK131" s="218">
        <f>ROUND(P131*H131,2)</f>
        <v>836</v>
      </c>
      <c r="BL131" s="14" t="s">
        <v>226</v>
      </c>
      <c r="BM131" s="217" t="s">
        <v>234</v>
      </c>
    </row>
    <row r="132" s="2" customFormat="1">
      <c r="A132" s="33"/>
      <c r="B132" s="34"/>
      <c r="C132" s="35"/>
      <c r="D132" s="219" t="s">
        <v>217</v>
      </c>
      <c r="E132" s="35"/>
      <c r="F132" s="220" t="s">
        <v>235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217</v>
      </c>
      <c r="AU132" s="14" t="s">
        <v>88</v>
      </c>
    </row>
    <row r="133" s="2" customFormat="1" ht="24.15" customHeight="1">
      <c r="A133" s="33"/>
      <c r="B133" s="34"/>
      <c r="C133" s="237" t="s">
        <v>236</v>
      </c>
      <c r="D133" s="237" t="s">
        <v>221</v>
      </c>
      <c r="E133" s="238" t="s">
        <v>237</v>
      </c>
      <c r="F133" s="239" t="s">
        <v>238</v>
      </c>
      <c r="G133" s="240" t="s">
        <v>212</v>
      </c>
      <c r="H133" s="241">
        <v>4</v>
      </c>
      <c r="I133" s="242">
        <v>0</v>
      </c>
      <c r="J133" s="242">
        <v>368</v>
      </c>
      <c r="K133" s="242">
        <f>ROUND(P133*H133,2)</f>
        <v>1472</v>
      </c>
      <c r="L133" s="239" t="s">
        <v>213</v>
      </c>
      <c r="M133" s="36"/>
      <c r="N133" s="243" t="s">
        <v>1</v>
      </c>
      <c r="O133" s="213" t="s">
        <v>43</v>
      </c>
      <c r="P133" s="214">
        <f>I133+J133</f>
        <v>368</v>
      </c>
      <c r="Q133" s="214">
        <f>ROUND(I133*H133,2)</f>
        <v>0</v>
      </c>
      <c r="R133" s="214">
        <f>ROUND(J133*H133,2)</f>
        <v>1472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226</v>
      </c>
      <c r="AT133" s="217" t="s">
        <v>221</v>
      </c>
      <c r="AU133" s="217" t="s">
        <v>88</v>
      </c>
      <c r="AY133" s="14" t="s">
        <v>215</v>
      </c>
      <c r="BE133" s="218">
        <f>IF(O133="základní",K133,0)</f>
        <v>1472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88</v>
      </c>
      <c r="BK133" s="218">
        <f>ROUND(P133*H133,2)</f>
        <v>1472</v>
      </c>
      <c r="BL133" s="14" t="s">
        <v>226</v>
      </c>
      <c r="BM133" s="217" t="s">
        <v>239</v>
      </c>
    </row>
    <row r="134" s="2" customFormat="1">
      <c r="A134" s="33"/>
      <c r="B134" s="34"/>
      <c r="C134" s="35"/>
      <c r="D134" s="219" t="s">
        <v>217</v>
      </c>
      <c r="E134" s="35"/>
      <c r="F134" s="220" t="s">
        <v>238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217</v>
      </c>
      <c r="AU134" s="14" t="s">
        <v>88</v>
      </c>
    </row>
    <row r="135" s="12" customFormat="1" ht="25.92" customHeight="1">
      <c r="A135" s="12"/>
      <c r="B135" s="223"/>
      <c r="C135" s="224"/>
      <c r="D135" s="225" t="s">
        <v>79</v>
      </c>
      <c r="E135" s="226" t="s">
        <v>240</v>
      </c>
      <c r="F135" s="226" t="s">
        <v>241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242</v>
      </c>
      <c r="AT135" s="235" t="s">
        <v>79</v>
      </c>
      <c r="AU135" s="235" t="s">
        <v>80</v>
      </c>
      <c r="AY135" s="234" t="s">
        <v>215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79</v>
      </c>
      <c r="E136" s="244" t="s">
        <v>243</v>
      </c>
      <c r="F136" s="244" t="s">
        <v>244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242</v>
      </c>
      <c r="AT136" s="235" t="s">
        <v>79</v>
      </c>
      <c r="AU136" s="235" t="s">
        <v>88</v>
      </c>
      <c r="AY136" s="234" t="s">
        <v>215</v>
      </c>
      <c r="BK136" s="236">
        <f>SUM(BK137:BK138)</f>
        <v>4560</v>
      </c>
    </row>
    <row r="137" s="2" customFormat="1" ht="24.15" customHeight="1">
      <c r="A137" s="33"/>
      <c r="B137" s="34"/>
      <c r="C137" s="237" t="s">
        <v>242</v>
      </c>
      <c r="D137" s="237" t="s">
        <v>221</v>
      </c>
      <c r="E137" s="238" t="s">
        <v>245</v>
      </c>
      <c r="F137" s="239" t="s">
        <v>246</v>
      </c>
      <c r="G137" s="240" t="s">
        <v>247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225</v>
      </c>
      <c r="M137" s="36"/>
      <c r="N137" s="243" t="s">
        <v>1</v>
      </c>
      <c r="O137" s="213" t="s">
        <v>43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248</v>
      </c>
      <c r="AT137" s="217" t="s">
        <v>221</v>
      </c>
      <c r="AU137" s="217" t="s">
        <v>90</v>
      </c>
      <c r="AY137" s="14" t="s">
        <v>215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88</v>
      </c>
      <c r="BK137" s="218">
        <f>ROUND(P137*H137,2)</f>
        <v>4560</v>
      </c>
      <c r="BL137" s="14" t="s">
        <v>248</v>
      </c>
      <c r="BM137" s="217" t="s">
        <v>249</v>
      </c>
    </row>
    <row r="138" s="2" customFormat="1">
      <c r="A138" s="33"/>
      <c r="B138" s="34"/>
      <c r="C138" s="35"/>
      <c r="D138" s="219" t="s">
        <v>217</v>
      </c>
      <c r="E138" s="35"/>
      <c r="F138" s="220" t="s">
        <v>246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217</v>
      </c>
      <c r="AU138" s="14" t="s">
        <v>90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02jROFG7rpd5uKldMM51HjOnmAQdgkzC9PD07ixRElkwA+HDOIUsKPBs9gFMCK6+vL7MA+Midetk/T7VFcnEcA==" hashValue="huh5D85k5YDEbdPGicM6ejU8cEwNyOe5KAzEHUBIIVyOcaX8Cv3zIoJSxQp8meCd4cXiYDodTiEN24GpY19oEQ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2020-10-13T07:01:15Z</dcterms:created>
  <dcterms:modified xsi:type="dcterms:W3CDTF">2020-10-13T07:01:42Z</dcterms:modified>
</cp:coreProperties>
</file>